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295" windowHeight="5460" activeTab="2"/>
  </bookViews>
  <sheets>
    <sheet name="ВП натур показат" sheetId="1" r:id="rId1"/>
    <sheet name="ВП сопост ценах" sheetId="2" r:id="rId2"/>
    <sheet name="ВП действ ценах" sheetId="3" r:id="rId3"/>
    <sheet name="Расчет дефляторов" sheetId="4" r:id="rId4"/>
    <sheet name="Коментарии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<sst xmlns="http://schemas.openxmlformats.org/spreadsheetml/2006/main" count="582" uniqueCount="122">
  <si>
    <t>Наименование продукции</t>
  </si>
  <si>
    <t>Коллективные предприятия</t>
  </si>
  <si>
    <t>Крестьянские (фермерские) хозяйства</t>
  </si>
  <si>
    <t>Население</t>
  </si>
  <si>
    <t>Все категории хозяйств</t>
  </si>
  <si>
    <t>Зерно (тонн)</t>
  </si>
  <si>
    <t>Картофель (тонн)</t>
  </si>
  <si>
    <t>Овощи (тонн)</t>
  </si>
  <si>
    <t>Корма (к.ед.) (тонн)</t>
  </si>
  <si>
    <t>Скот и птица в живом весе (тонн)</t>
  </si>
  <si>
    <t>Молоко (тонн)</t>
  </si>
  <si>
    <t>Яйцо (тыс.штук)</t>
  </si>
  <si>
    <t>Шерсть (тонн)</t>
  </si>
  <si>
    <t xml:space="preserve">                                                          ПО КУРМАНАЕВСКОМУ РАЙОНУ</t>
  </si>
  <si>
    <t xml:space="preserve">                                                                     ПО I ВАРИАНТУ  ПО КУРМАНАЕВСКОМУ РАЙОНУ</t>
  </si>
  <si>
    <t xml:space="preserve">                                                          ПО II ВАРИАНТУ ПО КУРМАНАЕВСКОМУ РАЙОНУ</t>
  </si>
  <si>
    <t xml:space="preserve">                                                          ПО I ВАРИАНТУ ПО КУРМАНАЕВСКОМУ РАЙОНУ</t>
  </si>
  <si>
    <t>Подсолнечник (тонн)</t>
  </si>
  <si>
    <t xml:space="preserve">Наименование </t>
  </si>
  <si>
    <t>1 в</t>
  </si>
  <si>
    <t>цена</t>
  </si>
  <si>
    <t>к-во</t>
  </si>
  <si>
    <t>сумма</t>
  </si>
  <si>
    <t>Зерно,т</t>
  </si>
  <si>
    <t>Подсолнечник,т</t>
  </si>
  <si>
    <t>Картофель,т</t>
  </si>
  <si>
    <t>Овощи,т</t>
  </si>
  <si>
    <t>к.ед.</t>
  </si>
  <si>
    <t>Прочая продукцая</t>
  </si>
  <si>
    <t>Итого растеневодство</t>
  </si>
  <si>
    <t>% к предыдущему</t>
  </si>
  <si>
    <t>Скот и птица в ж.в.</t>
  </si>
  <si>
    <t>молоко,т</t>
  </si>
  <si>
    <t>яйцо, т.шт.</t>
  </si>
  <si>
    <t>шерсть,т</t>
  </si>
  <si>
    <t>Прочая продукция</t>
  </si>
  <si>
    <t>Итого животн.</t>
  </si>
  <si>
    <t>Всего:</t>
  </si>
  <si>
    <t>% к предыдушему</t>
  </si>
  <si>
    <t>СХП</t>
  </si>
  <si>
    <t>к. ед.</t>
  </si>
  <si>
    <t>прочая продукция</t>
  </si>
  <si>
    <t>Итого растеневод.</t>
  </si>
  <si>
    <t>Итого животновод.</t>
  </si>
  <si>
    <t>Зерно</t>
  </si>
  <si>
    <t>Подсолнечник, т</t>
  </si>
  <si>
    <t>яйцо,т.шт.</t>
  </si>
  <si>
    <t>Всего</t>
  </si>
  <si>
    <t>Проверочная таблица</t>
  </si>
  <si>
    <t>Валовая продукция с/хозяйства по всем категориям хозяйств в действующих ценах по Курманаевскому району</t>
  </si>
  <si>
    <t>Наименование</t>
  </si>
  <si>
    <t>Един. измерения</t>
  </si>
  <si>
    <t>млн. руб.</t>
  </si>
  <si>
    <t>% к пред.</t>
  </si>
  <si>
    <t>инд-дефл.</t>
  </si>
  <si>
    <t>в т. ч. растениеводство</t>
  </si>
  <si>
    <t xml:space="preserve">                 Валовая продукция с/х в действующих ценах по СХП Курманаевского района</t>
  </si>
  <si>
    <t>животноводство</t>
  </si>
  <si>
    <t xml:space="preserve">                 Валовая продукция с/х в действующих ценах по КФХ Курманаевского района</t>
  </si>
  <si>
    <t xml:space="preserve">                 Валовая продукция с/х в действующих ценах по ЛПХ Курманаевского района</t>
  </si>
  <si>
    <t>КФХ</t>
  </si>
  <si>
    <t>заполняем фактические данные за 2013 и 2014 годы.</t>
  </si>
  <si>
    <t>В 2015-2018 годах меняем индекс роста в соответствии с макроэкономикой области.</t>
  </si>
  <si>
    <t>заполняем только цены.</t>
  </si>
  <si>
    <t>заполняем индексы дефляторы по всем категориям хозяйств,СХП и КФХ по строке "всего" и строке "растениеводство".</t>
  </si>
  <si>
    <t>На всех листах и во всех строках и графах (не прокомментированных выше) введены формулы.</t>
  </si>
  <si>
    <t>Расчет индекса-дефлятора по коллективным хозяйствам</t>
  </si>
  <si>
    <t>кол-во</t>
  </si>
  <si>
    <t>итого</t>
  </si>
  <si>
    <t>зерно</t>
  </si>
  <si>
    <t>подсолнечник</t>
  </si>
  <si>
    <t>картофель</t>
  </si>
  <si>
    <t>к.ед</t>
  </si>
  <si>
    <t xml:space="preserve">овощи </t>
  </si>
  <si>
    <t>Итого по</t>
  </si>
  <si>
    <t>растен-ву</t>
  </si>
  <si>
    <t>скот и птица</t>
  </si>
  <si>
    <t>молоко</t>
  </si>
  <si>
    <t>яйца</t>
  </si>
  <si>
    <t>шерсть</t>
  </si>
  <si>
    <t>живот-ву</t>
  </si>
  <si>
    <t>Индекс-дефлятор</t>
  </si>
  <si>
    <t>Расчет индекса-дефлятора по КФХ</t>
  </si>
  <si>
    <t>Расчет индекса-дефлятора по ЛПХ</t>
  </si>
  <si>
    <t>Расчет индекса-дефлятора по всем категориям хозяйств</t>
  </si>
  <si>
    <t>Итого по жив-ву</t>
  </si>
  <si>
    <t>ВП натур показат:</t>
  </si>
  <si>
    <t>ВП действ ценах:</t>
  </si>
  <si>
    <t>ВП сопост ценах:</t>
  </si>
  <si>
    <t>Расчет дефляторов:</t>
  </si>
  <si>
    <t>заполняем цены 2013 и 2015 годов в таблицах СХП, КФХ ЛПХ. Таблица"Расчет дефлятора по всем категориям хозяйств" полностью с формулами.</t>
  </si>
  <si>
    <t>Расчет дефляторов по растениеводству СХП и КФХ</t>
  </si>
  <si>
    <t>схп</t>
  </si>
  <si>
    <t>кфх</t>
  </si>
  <si>
    <t>Расчет дефляторов по животноводству СХП и КФХ</t>
  </si>
  <si>
    <t xml:space="preserve">                                                                             ВАЛОВАЯ ПРОДУКЦИЯ СЕЛЬСКОГО ХОЗЯЙСТВА ЗА 2023 ГОД</t>
  </si>
  <si>
    <t xml:space="preserve">                                                                             ВАЛОВАЯ ПРОДУКЦИЯ СЕЛЬСКОГО ХОЗЯЙСТВА ЗА 2022 ГОД</t>
  </si>
  <si>
    <t>2022 1в</t>
  </si>
  <si>
    <t>2023 1в</t>
  </si>
  <si>
    <t>2023 2в</t>
  </si>
  <si>
    <t>2022 2в</t>
  </si>
  <si>
    <t>Итого растениеводство</t>
  </si>
  <si>
    <t>2019 г.</t>
  </si>
  <si>
    <t xml:space="preserve">                                                                             ВАЛОВАЯ ПРОДУКЦИЯ СЕЛЬСКОГО ХОЗЯЙСТВА ЗА 2019 ГОД</t>
  </si>
  <si>
    <t>2022 1 в</t>
  </si>
  <si>
    <t xml:space="preserve"> </t>
  </si>
  <si>
    <t>2020 г.</t>
  </si>
  <si>
    <t xml:space="preserve">                                                                             ВАЛОВАЯ ПРОДУКЦИЯ СЕЛЬСКОГО ХОЗЯЙСТВА ЗА 2020 ГОД</t>
  </si>
  <si>
    <t xml:space="preserve">                                                                             ВАЛОВАЯ ПРОДУКЦИЯ СЕЛЬСКОГО ХОЗЯЙСТВА  ОЦЕНКА  2021 ГОД</t>
  </si>
  <si>
    <t>Валовая продукция с\х в ценах 2020 года по всем категориям хозяйств Курманаевского района                             (тонн млн. руб)</t>
  </si>
  <si>
    <t>2023 2 в</t>
  </si>
  <si>
    <t>2024 1в</t>
  </si>
  <si>
    <t>2024 2в</t>
  </si>
  <si>
    <t xml:space="preserve">                                                                             ВАЛОВАЯ ПРОДУКЦИЯ СЕЛЬСКОГО ХОЗЯЙСТВА ЗА 2024 ГОД</t>
  </si>
  <si>
    <t>Валовая продукция с\х в ценах 2020 года по СХП Курманаевского района   (тонн млн. руб)</t>
  </si>
  <si>
    <t>Валовая продукция с\х в ценах 2020 года по КФХ Курманаевского района   (тонн млн. руб)</t>
  </si>
  <si>
    <t>Валовая продукция с\х в ценах 2020 года население Курманаевского района   (тонн млн. руб)</t>
  </si>
  <si>
    <t>2022 2 в</t>
  </si>
  <si>
    <t>2023 1 в</t>
  </si>
  <si>
    <t>2021 г.</t>
  </si>
  <si>
    <t>2020г.</t>
  </si>
  <si>
    <t>9 ноября 2021г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</si>
</sst>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6"/>
      <color indexed="10"/>
      <name val="Times New Roman"/>
      <family val="1"/>
    </font>
    <font>
      <b/>
      <sz val="6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6"/>
      <color rgb="FFFF0000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/>
    </xf>
    <xf numFmtId="175" fontId="0" fillId="0" borderId="0" xfId="0" applyNumberFormat="1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0" fontId="68" fillId="0" borderId="10" xfId="0" applyFont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1" fontId="68" fillId="0" borderId="10" xfId="0" applyNumberFormat="1" applyFont="1" applyBorder="1" applyAlignment="1">
      <alignment/>
    </xf>
    <xf numFmtId="175" fontId="68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71" fillId="0" borderId="0" xfId="0" applyFont="1" applyAlignment="1">
      <alignment/>
    </xf>
    <xf numFmtId="0" fontId="3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71" fillId="0" borderId="11" xfId="0" applyFont="1" applyBorder="1" applyAlignment="1">
      <alignment/>
    </xf>
    <xf numFmtId="0" fontId="72" fillId="0" borderId="0" xfId="0" applyFont="1" applyAlignment="1">
      <alignment/>
    </xf>
    <xf numFmtId="0" fontId="57" fillId="0" borderId="0" xfId="0" applyFont="1" applyAlignment="1">
      <alignment/>
    </xf>
    <xf numFmtId="0" fontId="70" fillId="0" borderId="12" xfId="0" applyFont="1" applyBorder="1" applyAlignment="1">
      <alignment/>
    </xf>
    <xf numFmtId="0" fontId="7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70" fillId="0" borderId="0" xfId="0" applyFont="1" applyFill="1" applyBorder="1" applyAlignment="1">
      <alignment/>
    </xf>
    <xf numFmtId="175" fontId="3" fillId="0" borderId="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75" fontId="4" fillId="0" borderId="15" xfId="0" applyNumberFormat="1" applyFont="1" applyBorder="1" applyAlignment="1">
      <alignment/>
    </xf>
    <xf numFmtId="0" fontId="4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75" fontId="4" fillId="0" borderId="24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75" fontId="4" fillId="0" borderId="22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5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" fontId="4" fillId="0" borderId="22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175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2" fontId="4" fillId="0" borderId="26" xfId="0" applyNumberFormat="1" applyFont="1" applyBorder="1" applyAlignment="1">
      <alignment/>
    </xf>
    <xf numFmtId="175" fontId="4" fillId="0" borderId="23" xfId="0" applyNumberFormat="1" applyFont="1" applyBorder="1" applyAlignment="1">
      <alignment/>
    </xf>
    <xf numFmtId="175" fontId="5" fillId="0" borderId="28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70" fillId="0" borderId="25" xfId="0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175" fontId="3" fillId="0" borderId="25" xfId="0" applyNumberFormat="1" applyFont="1" applyBorder="1" applyAlignment="1">
      <alignment/>
    </xf>
    <xf numFmtId="175" fontId="7" fillId="0" borderId="25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2" fontId="3" fillId="0" borderId="20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4" fillId="33" borderId="32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75" fontId="8" fillId="0" borderId="10" xfId="0" applyNumberFormat="1" applyFont="1" applyBorder="1" applyAlignment="1">
      <alignment horizontal="right"/>
    </xf>
    <xf numFmtId="175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73" fillId="0" borderId="10" xfId="0" applyFont="1" applyBorder="1" applyAlignment="1">
      <alignment/>
    </xf>
    <xf numFmtId="0" fontId="9" fillId="0" borderId="10" xfId="0" applyFont="1" applyBorder="1" applyAlignment="1">
      <alignment/>
    </xf>
    <xf numFmtId="175" fontId="9" fillId="0" borderId="10" xfId="0" applyNumberFormat="1" applyFont="1" applyBorder="1" applyAlignment="1">
      <alignment horizontal="right"/>
    </xf>
    <xf numFmtId="0" fontId="74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3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73" fillId="0" borderId="11" xfId="0" applyFont="1" applyBorder="1" applyAlignment="1">
      <alignment/>
    </xf>
    <xf numFmtId="0" fontId="73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9" fillId="0" borderId="41" xfId="0" applyFont="1" applyBorder="1" applyAlignment="1">
      <alignment/>
    </xf>
    <xf numFmtId="0" fontId="8" fillId="0" borderId="40" xfId="0" applyFont="1" applyBorder="1" applyAlignment="1">
      <alignment/>
    </xf>
    <xf numFmtId="0" fontId="73" fillId="0" borderId="13" xfId="0" applyFont="1" applyBorder="1" applyAlignment="1">
      <alignment/>
    </xf>
    <xf numFmtId="0" fontId="73" fillId="0" borderId="41" xfId="0" applyFont="1" applyBorder="1" applyAlignment="1">
      <alignment horizontal="left"/>
    </xf>
    <xf numFmtId="0" fontId="74" fillId="0" borderId="13" xfId="0" applyFont="1" applyBorder="1" applyAlignment="1">
      <alignment/>
    </xf>
    <xf numFmtId="0" fontId="73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5" xfId="0" applyFont="1" applyBorder="1" applyAlignment="1">
      <alignment horizontal="right"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73" fillId="0" borderId="47" xfId="0" applyFont="1" applyBorder="1" applyAlignment="1">
      <alignment/>
    </xf>
    <xf numFmtId="0" fontId="73" fillId="0" borderId="40" xfId="0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0" fontId="73" fillId="0" borderId="4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left" indent="1"/>
    </xf>
    <xf numFmtId="175" fontId="8" fillId="0" borderId="10" xfId="0" applyNumberFormat="1" applyFont="1" applyBorder="1" applyAlignment="1">
      <alignment horizontal="left"/>
    </xf>
    <xf numFmtId="0" fontId="9" fillId="0" borderId="30" xfId="0" applyFont="1" applyBorder="1" applyAlignment="1">
      <alignment/>
    </xf>
    <xf numFmtId="175" fontId="9" fillId="0" borderId="10" xfId="0" applyNumberFormat="1" applyFont="1" applyBorder="1" applyAlignment="1">
      <alignment horizontal="left"/>
    </xf>
    <xf numFmtId="0" fontId="8" fillId="0" borderId="13" xfId="0" applyFont="1" applyBorder="1" applyAlignment="1">
      <alignment/>
    </xf>
    <xf numFmtId="175" fontId="76" fillId="0" borderId="0" xfId="0" applyNumberFormat="1" applyFont="1" applyBorder="1" applyAlignment="1">
      <alignment horizontal="right"/>
    </xf>
    <xf numFmtId="175" fontId="7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7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75" fontId="71" fillId="0" borderId="10" xfId="0" applyNumberFormat="1" applyFont="1" applyBorder="1" applyAlignment="1">
      <alignment horizontal="center"/>
    </xf>
    <xf numFmtId="175" fontId="71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 horizontal="center" vertical="center"/>
    </xf>
    <xf numFmtId="175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75" fontId="7" fillId="0" borderId="15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wrapText="1"/>
    </xf>
    <xf numFmtId="0" fontId="68" fillId="0" borderId="0" xfId="0" applyFont="1" applyBorder="1" applyAlignment="1">
      <alignment/>
    </xf>
    <xf numFmtId="1" fontId="68" fillId="0" borderId="0" xfId="0" applyNumberFormat="1" applyFont="1" applyBorder="1" applyAlignment="1">
      <alignment/>
    </xf>
    <xf numFmtId="175" fontId="68" fillId="0" borderId="0" xfId="0" applyNumberFormat="1" applyFont="1" applyBorder="1" applyAlignment="1">
      <alignment/>
    </xf>
    <xf numFmtId="0" fontId="74" fillId="0" borderId="40" xfId="0" applyFont="1" applyBorder="1" applyAlignment="1">
      <alignment/>
    </xf>
    <xf numFmtId="1" fontId="73" fillId="0" borderId="0" xfId="0" applyNumberFormat="1" applyFont="1" applyBorder="1" applyAlignment="1">
      <alignment/>
    </xf>
    <xf numFmtId="175" fontId="73" fillId="0" borderId="0" xfId="0" applyNumberFormat="1" applyFont="1" applyBorder="1" applyAlignment="1">
      <alignment/>
    </xf>
    <xf numFmtId="0" fontId="74" fillId="0" borderId="0" xfId="0" applyFont="1" applyBorder="1" applyAlignment="1">
      <alignment/>
    </xf>
    <xf numFmtId="175" fontId="74" fillId="0" borderId="0" xfId="0" applyNumberFormat="1" applyFont="1" applyBorder="1" applyAlignment="1">
      <alignment/>
    </xf>
    <xf numFmtId="0" fontId="77" fillId="0" borderId="0" xfId="0" applyFont="1" applyBorder="1" applyAlignment="1">
      <alignment horizontal="center"/>
    </xf>
    <xf numFmtId="175" fontId="71" fillId="0" borderId="0" xfId="0" applyNumberFormat="1" applyFont="1" applyBorder="1" applyAlignment="1">
      <alignment horizontal="center"/>
    </xf>
    <xf numFmtId="175" fontId="71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175" fontId="11" fillId="0" borderId="10" xfId="0" applyNumberFormat="1" applyFont="1" applyBorder="1" applyAlignment="1">
      <alignment horizontal="right"/>
    </xf>
    <xf numFmtId="175" fontId="71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5" fontId="71" fillId="33" borderId="0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175" fontId="5" fillId="0" borderId="3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" fillId="0" borderId="0" xfId="0" applyFont="1" applyBorder="1" applyAlignment="1">
      <alignment/>
    </xf>
    <xf numFmtId="0" fontId="78" fillId="0" borderId="0" xfId="0" applyFont="1" applyAlignment="1">
      <alignment horizontal="left"/>
    </xf>
    <xf numFmtId="0" fontId="13" fillId="0" borderId="0" xfId="0" applyNumberFormat="1" applyFont="1" applyBorder="1" applyAlignment="1">
      <alignment/>
    </xf>
    <xf numFmtId="175" fontId="1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justify"/>
    </xf>
    <xf numFmtId="0" fontId="8" fillId="0" borderId="0" xfId="0" applyFont="1" applyFill="1" applyBorder="1" applyAlignment="1">
      <alignment/>
    </xf>
    <xf numFmtId="0" fontId="9" fillId="0" borderId="39" xfId="0" applyFont="1" applyBorder="1" applyAlignment="1">
      <alignment/>
    </xf>
    <xf numFmtId="0" fontId="75" fillId="0" borderId="0" xfId="0" applyFont="1" applyBorder="1" applyAlignment="1">
      <alignment/>
    </xf>
    <xf numFmtId="175" fontId="75" fillId="0" borderId="0" xfId="0" applyNumberFormat="1" applyFont="1" applyBorder="1" applyAlignment="1">
      <alignment/>
    </xf>
    <xf numFmtId="0" fontId="8" fillId="0" borderId="39" xfId="0" applyFont="1" applyBorder="1" applyAlignment="1">
      <alignment/>
    </xf>
    <xf numFmtId="1" fontId="75" fillId="0" borderId="0" xfId="0" applyNumberFormat="1" applyFont="1" applyBorder="1" applyAlignment="1">
      <alignment/>
    </xf>
    <xf numFmtId="2" fontId="75" fillId="0" borderId="0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77" fillId="0" borderId="0" xfId="0" applyFont="1" applyFill="1" applyBorder="1" applyAlignment="1">
      <alignment horizontal="center"/>
    </xf>
    <xf numFmtId="175" fontId="71" fillId="0" borderId="0" xfId="0" applyNumberFormat="1" applyFont="1" applyBorder="1" applyAlignment="1">
      <alignment/>
    </xf>
    <xf numFmtId="175" fontId="79" fillId="0" borderId="0" xfId="0" applyNumberFormat="1" applyFont="1" applyBorder="1" applyAlignment="1">
      <alignment horizontal="center" vertical="center"/>
    </xf>
    <xf numFmtId="175" fontId="71" fillId="0" borderId="0" xfId="0" applyNumberFormat="1" applyFont="1" applyBorder="1" applyAlignment="1">
      <alignment horizontal="left" vertical="center"/>
    </xf>
    <xf numFmtId="0" fontId="12" fillId="33" borderId="10" xfId="0" applyFont="1" applyFill="1" applyBorder="1" applyAlignment="1">
      <alignment/>
    </xf>
    <xf numFmtId="0" fontId="80" fillId="0" borderId="10" xfId="0" applyFont="1" applyBorder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12" fillId="0" borderId="0" xfId="0" applyFont="1" applyAlignment="1">
      <alignment/>
    </xf>
    <xf numFmtId="0" fontId="46" fillId="0" borderId="0" xfId="0" applyFont="1" applyAlignment="1">
      <alignment/>
    </xf>
    <xf numFmtId="175" fontId="12" fillId="0" borderId="10" xfId="0" applyNumberFormat="1" applyFont="1" applyBorder="1" applyAlignment="1">
      <alignment/>
    </xf>
    <xf numFmtId="0" fontId="4" fillId="34" borderId="25" xfId="0" applyFont="1" applyFill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2" fillId="0" borderId="10" xfId="0" applyNumberFormat="1" applyFont="1" applyBorder="1" applyAlignment="1">
      <alignment horizontal="right"/>
    </xf>
    <xf numFmtId="175" fontId="82" fillId="0" borderId="10" xfId="0" applyNumberFormat="1" applyFont="1" applyBorder="1" applyAlignment="1">
      <alignment horizontal="right"/>
    </xf>
    <xf numFmtId="0" fontId="9" fillId="0" borderId="4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3" fillId="0" borderId="0" xfId="0" applyFont="1" applyAlignment="1">
      <alignment horizontal="justify"/>
    </xf>
    <xf numFmtId="0" fontId="7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78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justify"/>
    </xf>
    <xf numFmtId="0" fontId="74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70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0" fillId="0" borderId="4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4"/>
  <sheetViews>
    <sheetView zoomScale="69" zoomScaleNormal="69" zoomScalePageLayoutView="0" workbookViewId="0" topLeftCell="A151">
      <selection activeCell="D188" sqref="D188"/>
    </sheetView>
  </sheetViews>
  <sheetFormatPr defaultColWidth="9.140625" defaultRowHeight="15"/>
  <cols>
    <col min="1" max="1" width="40.7109375" style="0" customWidth="1"/>
    <col min="2" max="5" width="20.7109375" style="0" customWidth="1"/>
  </cols>
  <sheetData>
    <row r="1" ht="18.75">
      <c r="A1" s="5" t="s">
        <v>103</v>
      </c>
    </row>
    <row r="2" ht="18.75">
      <c r="A2" s="5" t="s">
        <v>13</v>
      </c>
    </row>
    <row r="3" ht="18.75">
      <c r="A3" s="1"/>
    </row>
    <row r="5" spans="1:5" ht="56.25">
      <c r="A5" s="6" t="s">
        <v>0</v>
      </c>
      <c r="B5" s="7" t="s">
        <v>1</v>
      </c>
      <c r="C5" s="7" t="s">
        <v>2</v>
      </c>
      <c r="D5" s="6" t="s">
        <v>3</v>
      </c>
      <c r="E5" s="7" t="s">
        <v>4</v>
      </c>
    </row>
    <row r="6" spans="1:5" ht="18.75">
      <c r="A6" s="8" t="s">
        <v>5</v>
      </c>
      <c r="B6" s="8">
        <v>7327</v>
      </c>
      <c r="C6" s="8">
        <v>3027.8</v>
      </c>
      <c r="D6" s="8"/>
      <c r="E6" s="8">
        <f>SUM(B6:D6)</f>
        <v>10354.8</v>
      </c>
    </row>
    <row r="7" spans="1:5" ht="18.75">
      <c r="A7" s="8" t="s">
        <v>17</v>
      </c>
      <c r="B7" s="8">
        <v>3691.9</v>
      </c>
      <c r="C7" s="8">
        <v>2879.9</v>
      </c>
      <c r="D7" s="8"/>
      <c r="E7" s="8">
        <f>SUM(B7:D7)</f>
        <v>6571.8</v>
      </c>
    </row>
    <row r="8" spans="1:5" ht="18.75">
      <c r="A8" s="8" t="s">
        <v>6</v>
      </c>
      <c r="B8" s="8"/>
      <c r="C8" s="8"/>
      <c r="D8" s="8">
        <v>305</v>
      </c>
      <c r="E8" s="8">
        <f>SUM(B8:D8)</f>
        <v>305</v>
      </c>
    </row>
    <row r="9" spans="1:5" ht="18.75">
      <c r="A9" s="8" t="s">
        <v>7</v>
      </c>
      <c r="B9" s="8"/>
      <c r="C9" s="8">
        <v>0</v>
      </c>
      <c r="D9" s="8">
        <v>229</v>
      </c>
      <c r="E9" s="8">
        <f>SUM(B9:D9)</f>
        <v>229</v>
      </c>
    </row>
    <row r="10" spans="1:5" ht="18.75">
      <c r="A10" s="8" t="s">
        <v>8</v>
      </c>
      <c r="B10" s="8">
        <v>0</v>
      </c>
      <c r="C10" s="220">
        <v>0</v>
      </c>
      <c r="D10" s="220">
        <v>3198</v>
      </c>
      <c r="E10" s="8">
        <f>SUM(B10:D10)</f>
        <v>3198</v>
      </c>
    </row>
    <row r="11" spans="1:5" ht="18.75">
      <c r="A11" s="2"/>
      <c r="B11" s="8"/>
      <c r="C11" s="8"/>
      <c r="D11" s="8"/>
      <c r="E11" s="8"/>
    </row>
    <row r="12" spans="1:5" ht="18.75">
      <c r="A12" s="2"/>
      <c r="B12" s="8"/>
      <c r="C12" s="8"/>
      <c r="D12" s="8"/>
      <c r="E12" s="8"/>
    </row>
    <row r="13" spans="1:5" ht="18.75">
      <c r="A13" s="8" t="s">
        <v>9</v>
      </c>
      <c r="B13" s="8">
        <v>0</v>
      </c>
      <c r="C13" s="8">
        <v>2.1</v>
      </c>
      <c r="D13" s="8">
        <v>130.88</v>
      </c>
      <c r="E13" s="8">
        <f>SUM(B13:D13)</f>
        <v>132.98</v>
      </c>
    </row>
    <row r="14" spans="1:5" ht="18.75">
      <c r="A14" s="8" t="s">
        <v>10</v>
      </c>
      <c r="B14" s="8">
        <v>0</v>
      </c>
      <c r="C14" s="8">
        <v>14</v>
      </c>
      <c r="D14" s="8">
        <v>274.13</v>
      </c>
      <c r="E14" s="8">
        <f>SUM(B14:D14)</f>
        <v>288.13</v>
      </c>
    </row>
    <row r="15" spans="1:5" ht="18.75">
      <c r="A15" s="8" t="s">
        <v>11</v>
      </c>
      <c r="B15" s="8"/>
      <c r="C15" s="8">
        <v>8</v>
      </c>
      <c r="D15" s="8">
        <v>346.65</v>
      </c>
      <c r="E15" s="8">
        <f>SUM(B15:D15)</f>
        <v>354.65</v>
      </c>
    </row>
    <row r="16" spans="1:5" ht="18.75">
      <c r="A16" s="8" t="s">
        <v>12</v>
      </c>
      <c r="B16" s="8"/>
      <c r="C16" s="8">
        <v>0</v>
      </c>
      <c r="D16" s="8">
        <v>0</v>
      </c>
      <c r="E16" s="8">
        <v>0</v>
      </c>
    </row>
    <row r="17" spans="1:5" ht="18.75">
      <c r="A17" s="8"/>
      <c r="B17" s="8"/>
      <c r="C17" s="8"/>
      <c r="D17" s="8"/>
      <c r="E17" s="8"/>
    </row>
    <row r="18" spans="1:5" ht="18.75">
      <c r="A18" s="8"/>
      <c r="B18" s="8"/>
      <c r="C18" s="8"/>
      <c r="D18" s="8"/>
      <c r="E18" s="8"/>
    </row>
    <row r="19" spans="1:5" ht="15">
      <c r="A19" s="9"/>
      <c r="B19" s="9"/>
      <c r="C19" s="9"/>
      <c r="D19" s="9"/>
      <c r="E19" s="9"/>
    </row>
    <row r="20" spans="1:5" s="225" customFormat="1" ht="18.75">
      <c r="A20" s="224" t="s">
        <v>121</v>
      </c>
      <c r="B20" s="34"/>
      <c r="C20" s="34"/>
      <c r="D20" s="34"/>
      <c r="E20" s="34"/>
    </row>
    <row r="21" spans="1:5" ht="15">
      <c r="A21" s="9"/>
      <c r="B21" s="9"/>
      <c r="C21" s="9"/>
      <c r="D21" s="9"/>
      <c r="E21" s="9"/>
    </row>
    <row r="22" spans="1:5" ht="18.75">
      <c r="A22" s="4"/>
      <c r="B22" s="9"/>
      <c r="C22" s="9"/>
      <c r="D22" s="9"/>
      <c r="E22" s="9"/>
    </row>
    <row r="23" spans="1:11" ht="18.75">
      <c r="A23" s="4"/>
      <c r="B23" s="9"/>
      <c r="C23" s="9"/>
      <c r="D23" s="9"/>
      <c r="E23" s="9"/>
      <c r="K23" s="4"/>
    </row>
    <row r="24" spans="1:5" ht="18.75">
      <c r="A24" s="4"/>
      <c r="B24" s="9"/>
      <c r="C24" s="9"/>
      <c r="D24" s="9"/>
      <c r="E24" s="9"/>
    </row>
    <row r="25" spans="1:5" ht="18.75">
      <c r="A25" s="4"/>
      <c r="B25" s="9"/>
      <c r="C25" s="9"/>
      <c r="D25" s="4"/>
      <c r="E25" s="9"/>
    </row>
    <row r="26" spans="1:5" ht="18.75">
      <c r="A26" s="5" t="s">
        <v>107</v>
      </c>
      <c r="B26" s="9"/>
      <c r="C26" s="9"/>
      <c r="D26" s="9"/>
      <c r="E26" s="9"/>
    </row>
    <row r="27" spans="1:5" ht="18.75">
      <c r="A27" s="5" t="s">
        <v>13</v>
      </c>
      <c r="B27" s="9"/>
      <c r="C27" s="9"/>
      <c r="D27" s="9"/>
      <c r="E27" s="9"/>
    </row>
    <row r="28" spans="1:5" ht="18.75">
      <c r="A28" s="10"/>
      <c r="B28" s="9"/>
      <c r="C28" s="9"/>
      <c r="D28" s="9"/>
      <c r="E28" s="9"/>
    </row>
    <row r="29" spans="1:5" ht="15">
      <c r="A29" s="9"/>
      <c r="B29" s="9"/>
      <c r="C29" s="9"/>
      <c r="D29" s="9"/>
      <c r="E29" s="9"/>
    </row>
    <row r="30" spans="1:5" ht="56.25">
      <c r="A30" s="6" t="s">
        <v>0</v>
      </c>
      <c r="B30" s="7" t="s">
        <v>1</v>
      </c>
      <c r="C30" s="7" t="s">
        <v>2</v>
      </c>
      <c r="D30" s="6" t="s">
        <v>3</v>
      </c>
      <c r="E30" s="7" t="s">
        <v>4</v>
      </c>
    </row>
    <row r="31" spans="1:5" ht="18.75">
      <c r="A31" s="8" t="s">
        <v>5</v>
      </c>
      <c r="B31" s="8">
        <v>0</v>
      </c>
      <c r="C31" s="8">
        <v>5198.6</v>
      </c>
      <c r="D31" s="8"/>
      <c r="E31" s="8">
        <f>SUM(B31:D31)</f>
        <v>5198.6</v>
      </c>
    </row>
    <row r="32" spans="1:5" ht="18.75">
      <c r="A32" s="8" t="s">
        <v>17</v>
      </c>
      <c r="B32" s="8">
        <v>0</v>
      </c>
      <c r="C32" s="8">
        <v>1364.1</v>
      </c>
      <c r="D32" s="8"/>
      <c r="E32" s="8">
        <f>SUM(B32:D32)</f>
        <v>1364.1</v>
      </c>
    </row>
    <row r="33" spans="1:5" ht="18.75">
      <c r="A33" s="8" t="s">
        <v>6</v>
      </c>
      <c r="B33" s="8"/>
      <c r="C33" s="8"/>
      <c r="D33" s="8">
        <v>311</v>
      </c>
      <c r="E33" s="8">
        <f>SUM(B33:D33)</f>
        <v>311</v>
      </c>
    </row>
    <row r="34" spans="1:5" ht="18.75">
      <c r="A34" s="8" t="s">
        <v>7</v>
      </c>
      <c r="B34" s="8"/>
      <c r="C34" s="8">
        <v>0</v>
      </c>
      <c r="D34" s="8">
        <v>234</v>
      </c>
      <c r="E34" s="8">
        <f>SUM(B34:D34)</f>
        <v>234</v>
      </c>
    </row>
    <row r="35" spans="1:5" s="225" customFormat="1" ht="18.75">
      <c r="A35" s="190" t="s">
        <v>8</v>
      </c>
      <c r="B35" s="190">
        <v>0</v>
      </c>
      <c r="C35" s="220">
        <v>0</v>
      </c>
      <c r="D35" s="220">
        <v>3265</v>
      </c>
      <c r="E35" s="190">
        <f>SUM(B35:D35)</f>
        <v>3265</v>
      </c>
    </row>
    <row r="36" spans="1:5" ht="18.75">
      <c r="A36" s="8"/>
      <c r="B36" s="8"/>
      <c r="C36" s="8"/>
      <c r="D36" s="8"/>
      <c r="E36" s="8"/>
    </row>
    <row r="37" spans="1:5" ht="18.75">
      <c r="A37" s="8"/>
      <c r="B37" s="8"/>
      <c r="C37" s="8"/>
      <c r="D37" s="8"/>
      <c r="E37" s="8"/>
    </row>
    <row r="38" spans="1:5" ht="18.75">
      <c r="A38" s="8" t="s">
        <v>9</v>
      </c>
      <c r="B38" s="8">
        <v>0</v>
      </c>
      <c r="C38" s="8">
        <v>5.4</v>
      </c>
      <c r="D38" s="8">
        <v>173.9</v>
      </c>
      <c r="E38" s="8">
        <f>SUM(B38:D38)</f>
        <v>179.3</v>
      </c>
    </row>
    <row r="39" spans="1:5" ht="18.75">
      <c r="A39" s="8" t="s">
        <v>10</v>
      </c>
      <c r="B39" s="190">
        <v>0</v>
      </c>
      <c r="C39" s="190">
        <v>14</v>
      </c>
      <c r="D39" s="8">
        <v>201</v>
      </c>
      <c r="E39" s="8">
        <f>SUM(B39:D39)</f>
        <v>215</v>
      </c>
    </row>
    <row r="40" spans="1:5" ht="18.75">
      <c r="A40" s="8" t="s">
        <v>11</v>
      </c>
      <c r="B40" s="8"/>
      <c r="C40" s="8">
        <v>9</v>
      </c>
      <c r="D40" s="8">
        <v>691.1</v>
      </c>
      <c r="E40" s="8">
        <f>SUM(B40:D40)</f>
        <v>700.1</v>
      </c>
    </row>
    <row r="41" spans="1:5" ht="18.75">
      <c r="A41" s="8" t="s">
        <v>12</v>
      </c>
      <c r="B41" s="8"/>
      <c r="C41" s="8">
        <v>0</v>
      </c>
      <c r="D41" s="8">
        <v>0</v>
      </c>
      <c r="E41" s="8">
        <v>0</v>
      </c>
    </row>
    <row r="42" spans="1:5" ht="18.75">
      <c r="A42" s="8"/>
      <c r="B42" s="8"/>
      <c r="C42" s="8"/>
      <c r="D42" s="8"/>
      <c r="E42" s="8"/>
    </row>
    <row r="43" spans="1:5" ht="18.75">
      <c r="A43" s="8"/>
      <c r="B43" s="8"/>
      <c r="C43" s="8"/>
      <c r="D43" s="8"/>
      <c r="E43" s="8"/>
    </row>
    <row r="44" spans="1:5" ht="15">
      <c r="A44" s="9"/>
      <c r="B44" s="9"/>
      <c r="C44" s="9"/>
      <c r="D44" s="9"/>
      <c r="E44" s="9"/>
    </row>
    <row r="45" spans="1:5" s="222" customFormat="1" ht="18.75">
      <c r="A45" s="224" t="s">
        <v>121</v>
      </c>
      <c r="B45" s="223"/>
      <c r="C45" s="223"/>
      <c r="D45" s="223"/>
      <c r="E45" s="223"/>
    </row>
    <row r="46" spans="1:5" ht="15">
      <c r="A46" s="9"/>
      <c r="B46" s="9"/>
      <c r="C46" s="9"/>
      <c r="D46" s="9"/>
      <c r="E46" s="9"/>
    </row>
    <row r="47" spans="1:5" ht="18.75">
      <c r="A47" s="4"/>
      <c r="B47" s="9"/>
      <c r="C47" s="9"/>
      <c r="D47" s="9"/>
      <c r="E47" s="9"/>
    </row>
    <row r="48" spans="1:5" ht="18.75">
      <c r="A48" s="4"/>
      <c r="B48" s="9"/>
      <c r="C48" s="9"/>
      <c r="D48" s="9"/>
      <c r="E48" s="9"/>
    </row>
    <row r="49" spans="1:5" ht="18.75">
      <c r="A49" s="4"/>
      <c r="B49" s="9"/>
      <c r="C49" s="9"/>
      <c r="D49" s="9"/>
      <c r="E49" s="9"/>
    </row>
    <row r="50" spans="1:5" ht="18.75">
      <c r="A50" s="4"/>
      <c r="B50" s="9"/>
      <c r="C50" s="9"/>
      <c r="D50" s="4"/>
      <c r="E50" s="9"/>
    </row>
    <row r="51" spans="1:5" ht="15">
      <c r="A51" s="9"/>
      <c r="B51" s="9"/>
      <c r="C51" s="9"/>
      <c r="D51" s="9"/>
      <c r="E51" s="9"/>
    </row>
    <row r="52" spans="1:5" ht="18.75">
      <c r="A52" s="5" t="s">
        <v>108</v>
      </c>
      <c r="B52" s="9"/>
      <c r="C52" s="9"/>
      <c r="D52" s="9"/>
      <c r="E52" s="9"/>
    </row>
    <row r="53" spans="1:5" ht="18.75">
      <c r="A53" s="5" t="s">
        <v>13</v>
      </c>
      <c r="B53" s="9"/>
      <c r="C53" s="9"/>
      <c r="D53" s="9"/>
      <c r="E53" s="9"/>
    </row>
    <row r="54" spans="1:5" ht="15">
      <c r="A54" s="9"/>
      <c r="B54" s="9"/>
      <c r="C54" s="9"/>
      <c r="D54" s="9"/>
      <c r="E54" s="9"/>
    </row>
    <row r="55" spans="1:5" ht="56.25">
      <c r="A55" s="6" t="s">
        <v>0</v>
      </c>
      <c r="B55" s="7" t="s">
        <v>1</v>
      </c>
      <c r="C55" s="7" t="s">
        <v>2</v>
      </c>
      <c r="D55" s="6" t="s">
        <v>3</v>
      </c>
      <c r="E55" s="7" t="s">
        <v>4</v>
      </c>
    </row>
    <row r="56" spans="1:5" ht="18.75">
      <c r="A56" s="8" t="s">
        <v>5</v>
      </c>
      <c r="B56" s="8">
        <v>0</v>
      </c>
      <c r="C56" s="8">
        <v>2767</v>
      </c>
      <c r="D56" s="8"/>
      <c r="E56" s="8">
        <f>SUM(B56:D56)</f>
        <v>2767</v>
      </c>
    </row>
    <row r="57" spans="1:5" ht="18.75">
      <c r="A57" s="8" t="s">
        <v>17</v>
      </c>
      <c r="B57" s="8">
        <v>0</v>
      </c>
      <c r="C57" s="8">
        <v>1338</v>
      </c>
      <c r="D57" s="8"/>
      <c r="E57" s="8">
        <f>SUM(B57:D57)</f>
        <v>1338</v>
      </c>
    </row>
    <row r="58" spans="1:5" s="222" customFormat="1" ht="18.75">
      <c r="A58" s="190" t="s">
        <v>6</v>
      </c>
      <c r="B58" s="221"/>
      <c r="C58" s="221"/>
      <c r="D58" s="190">
        <v>317</v>
      </c>
      <c r="E58" s="226">
        <f>B58+C58+D58</f>
        <v>317</v>
      </c>
    </row>
    <row r="59" spans="1:5" s="222" customFormat="1" ht="18.75">
      <c r="A59" s="190" t="s">
        <v>7</v>
      </c>
      <c r="B59" s="221"/>
      <c r="C59" s="221"/>
      <c r="D59" s="190">
        <v>246</v>
      </c>
      <c r="E59" s="190">
        <f>C59+D59</f>
        <v>246</v>
      </c>
    </row>
    <row r="60" spans="1:5" s="225" customFormat="1" ht="18.75">
      <c r="A60" s="190" t="s">
        <v>8</v>
      </c>
      <c r="B60" s="190">
        <v>0</v>
      </c>
      <c r="C60" s="190">
        <v>0</v>
      </c>
      <c r="D60" s="190">
        <v>3347</v>
      </c>
      <c r="E60" s="190">
        <f>SUM(B60:D60)</f>
        <v>3347</v>
      </c>
    </row>
    <row r="61" spans="1:5" s="225" customFormat="1" ht="18.75">
      <c r="A61" s="190"/>
      <c r="B61" s="190"/>
      <c r="C61" s="190"/>
      <c r="D61" s="190"/>
      <c r="E61" s="190"/>
    </row>
    <row r="62" spans="1:5" s="225" customFormat="1" ht="18.75">
      <c r="A62" s="190"/>
      <c r="B62" s="190"/>
      <c r="C62" s="190"/>
      <c r="D62" s="190"/>
      <c r="E62" s="190"/>
    </row>
    <row r="63" spans="1:5" s="225" customFormat="1" ht="18.75">
      <c r="A63" s="190" t="s">
        <v>9</v>
      </c>
      <c r="B63" s="190">
        <v>0</v>
      </c>
      <c r="C63" s="190">
        <v>4.2</v>
      </c>
      <c r="D63" s="190">
        <v>168.3</v>
      </c>
      <c r="E63" s="190">
        <f>B63+C63+D63</f>
        <v>172.5</v>
      </c>
    </row>
    <row r="64" spans="1:5" s="225" customFormat="1" ht="18.75">
      <c r="A64" s="190" t="s">
        <v>10</v>
      </c>
      <c r="B64" s="190">
        <v>0</v>
      </c>
      <c r="C64" s="190">
        <v>11</v>
      </c>
      <c r="D64" s="190">
        <v>197</v>
      </c>
      <c r="E64" s="190">
        <f>B64+C64+D64</f>
        <v>208</v>
      </c>
    </row>
    <row r="65" spans="1:5" s="225" customFormat="1" ht="18.75">
      <c r="A65" s="190" t="s">
        <v>11</v>
      </c>
      <c r="B65" s="190"/>
      <c r="C65" s="190">
        <v>8</v>
      </c>
      <c r="D65" s="190">
        <v>702.3</v>
      </c>
      <c r="E65" s="190">
        <f>C65+D65</f>
        <v>710.3</v>
      </c>
    </row>
    <row r="66" spans="1:5" s="225" customFormat="1" ht="18.75">
      <c r="A66" s="190" t="s">
        <v>12</v>
      </c>
      <c r="B66" s="190"/>
      <c r="C66" s="190">
        <v>0</v>
      </c>
      <c r="D66" s="190">
        <v>0</v>
      </c>
      <c r="E66" s="190">
        <f>C66+D66</f>
        <v>0</v>
      </c>
    </row>
    <row r="67" spans="1:5" ht="18.75">
      <c r="A67" s="8"/>
      <c r="B67" s="8"/>
      <c r="C67" s="8"/>
      <c r="D67" s="8"/>
      <c r="E67" s="8"/>
    </row>
    <row r="68" spans="1:5" ht="18.75">
      <c r="A68" s="8"/>
      <c r="B68" s="8"/>
      <c r="C68" s="8"/>
      <c r="D68" s="8"/>
      <c r="E68" s="8"/>
    </row>
    <row r="69" spans="1:5" ht="15">
      <c r="A69" s="9"/>
      <c r="B69" s="9"/>
      <c r="C69" s="9"/>
      <c r="D69" s="9"/>
      <c r="E69" s="9"/>
    </row>
    <row r="70" spans="1:5" ht="18.75">
      <c r="A70" s="95" t="s">
        <v>121</v>
      </c>
      <c r="B70" s="9"/>
      <c r="C70" s="9"/>
      <c r="D70" s="9"/>
      <c r="E70" s="9"/>
    </row>
    <row r="71" spans="1:5" ht="15">
      <c r="A71" s="9"/>
      <c r="B71" s="9"/>
      <c r="C71" s="9"/>
      <c r="D71" s="9"/>
      <c r="E71" s="9"/>
    </row>
    <row r="72" spans="1:5" ht="18.75">
      <c r="A72" s="4"/>
      <c r="B72" s="9"/>
      <c r="C72" s="9"/>
      <c r="D72" s="9"/>
      <c r="E72" s="9"/>
    </row>
    <row r="73" spans="1:5" ht="18.75">
      <c r="A73" s="4"/>
      <c r="B73" s="9"/>
      <c r="C73" s="9"/>
      <c r="D73" s="9"/>
      <c r="E73" s="9"/>
    </row>
    <row r="74" spans="1:5" ht="18.75">
      <c r="A74" s="4"/>
      <c r="B74" s="9"/>
      <c r="C74" s="9"/>
      <c r="D74" s="9"/>
      <c r="E74" s="9"/>
    </row>
    <row r="75" spans="1:5" ht="18.75">
      <c r="A75" s="4"/>
      <c r="B75" s="9"/>
      <c r="C75" s="9"/>
      <c r="D75" s="4"/>
      <c r="E75" s="9"/>
    </row>
    <row r="76" spans="1:5" ht="15">
      <c r="A76" s="9"/>
      <c r="B76" s="9"/>
      <c r="C76" s="9"/>
      <c r="D76" s="9"/>
      <c r="E76" s="9"/>
    </row>
    <row r="77" spans="1:5" ht="18.75">
      <c r="A77" s="5" t="s">
        <v>96</v>
      </c>
      <c r="B77" s="9"/>
      <c r="C77" s="9"/>
      <c r="D77" s="9"/>
      <c r="E77" s="9"/>
    </row>
    <row r="78" spans="1:5" ht="18.75">
      <c r="A78" s="5" t="s">
        <v>14</v>
      </c>
      <c r="B78" s="9"/>
      <c r="C78" s="9"/>
      <c r="D78" s="9"/>
      <c r="E78" s="9"/>
    </row>
    <row r="79" spans="1:5" ht="15">
      <c r="A79" s="9"/>
      <c r="B79" s="9"/>
      <c r="C79" s="9"/>
      <c r="D79" s="9"/>
      <c r="E79" s="9"/>
    </row>
    <row r="80" spans="1:5" ht="56.25">
      <c r="A80" s="6" t="s">
        <v>0</v>
      </c>
      <c r="B80" s="7" t="s">
        <v>1</v>
      </c>
      <c r="C80" s="7" t="s">
        <v>2</v>
      </c>
      <c r="D80" s="6" t="s">
        <v>3</v>
      </c>
      <c r="E80" s="7" t="s">
        <v>4</v>
      </c>
    </row>
    <row r="81" spans="1:5" ht="18.75">
      <c r="A81" s="8" t="s">
        <v>5</v>
      </c>
      <c r="B81" s="8">
        <f aca="true" t="shared" si="0" ref="B81:C85">ROUND((B56*1.1009),0)</f>
        <v>0</v>
      </c>
      <c r="C81" s="11">
        <f t="shared" si="0"/>
        <v>3046</v>
      </c>
      <c r="D81" s="8"/>
      <c r="E81" s="8">
        <f>SUM(B81:D81)</f>
        <v>3046</v>
      </c>
    </row>
    <row r="82" spans="1:5" ht="18.75">
      <c r="A82" s="8" t="s">
        <v>17</v>
      </c>
      <c r="B82" s="8">
        <f t="shared" si="0"/>
        <v>0</v>
      </c>
      <c r="C82" s="11">
        <f t="shared" si="0"/>
        <v>1473</v>
      </c>
      <c r="D82" s="8"/>
      <c r="E82" s="8">
        <f>SUM(B82:D82)</f>
        <v>1473</v>
      </c>
    </row>
    <row r="83" spans="1:5" ht="18.75">
      <c r="A83" s="8" t="s">
        <v>6</v>
      </c>
      <c r="B83" s="8">
        <f t="shared" si="0"/>
        <v>0</v>
      </c>
      <c r="C83" s="11">
        <f t="shared" si="0"/>
        <v>0</v>
      </c>
      <c r="D83" s="11">
        <f>ROUND((D58*1.1009),0)</f>
        <v>349</v>
      </c>
      <c r="E83" s="11">
        <f>SUM(B83:D83)</f>
        <v>349</v>
      </c>
    </row>
    <row r="84" spans="1:5" ht="18.75">
      <c r="A84" s="8" t="s">
        <v>7</v>
      </c>
      <c r="B84" s="8">
        <f t="shared" si="0"/>
        <v>0</v>
      </c>
      <c r="C84" s="11">
        <f t="shared" si="0"/>
        <v>0</v>
      </c>
      <c r="D84" s="11">
        <f>ROUND((D59*1.1009),0)</f>
        <v>271</v>
      </c>
      <c r="E84" s="8">
        <f>SUM(B84:D84)</f>
        <v>271</v>
      </c>
    </row>
    <row r="85" spans="1:5" ht="18.75">
      <c r="A85" s="8" t="s">
        <v>8</v>
      </c>
      <c r="B85" s="8">
        <f t="shared" si="0"/>
        <v>0</v>
      </c>
      <c r="C85" s="11">
        <f t="shared" si="0"/>
        <v>0</v>
      </c>
      <c r="D85" s="11">
        <f>ROUND((D60*1.1009),0)</f>
        <v>3685</v>
      </c>
      <c r="E85" s="8">
        <f>SUM(B85:D85)</f>
        <v>3685</v>
      </c>
    </row>
    <row r="86" spans="1:5" ht="18.75">
      <c r="A86" s="8"/>
      <c r="B86" s="8"/>
      <c r="C86" s="8"/>
      <c r="D86" s="8"/>
      <c r="E86" s="8"/>
    </row>
    <row r="87" spans="1:5" ht="18.75">
      <c r="A87" s="8"/>
      <c r="B87" s="8"/>
      <c r="C87" s="8"/>
      <c r="D87" s="8"/>
      <c r="E87" s="8"/>
    </row>
    <row r="88" spans="1:5" ht="18.75">
      <c r="A88" s="8" t="s">
        <v>9</v>
      </c>
      <c r="B88" s="8">
        <f aca="true" t="shared" si="1" ref="B88:D89">ROUND((B63*1.001),0)</f>
        <v>0</v>
      </c>
      <c r="C88" s="8">
        <f t="shared" si="1"/>
        <v>4</v>
      </c>
      <c r="D88" s="8">
        <f t="shared" si="1"/>
        <v>168</v>
      </c>
      <c r="E88" s="8">
        <f>SUM(B88:D88)</f>
        <v>172</v>
      </c>
    </row>
    <row r="89" spans="1:5" ht="18.75">
      <c r="A89" s="8" t="s">
        <v>10</v>
      </c>
      <c r="B89" s="8">
        <f t="shared" si="1"/>
        <v>0</v>
      </c>
      <c r="C89" s="8">
        <f t="shared" si="1"/>
        <v>11</v>
      </c>
      <c r="D89" s="8">
        <f t="shared" si="1"/>
        <v>197</v>
      </c>
      <c r="E89" s="8">
        <f>SUM(B89:D89)</f>
        <v>208</v>
      </c>
    </row>
    <row r="90" spans="1:5" ht="18.75">
      <c r="A90" s="8" t="s">
        <v>11</v>
      </c>
      <c r="B90" s="8"/>
      <c r="C90" s="8">
        <f>ROUND((C65*1.001),0)</f>
        <v>8</v>
      </c>
      <c r="D90" s="8">
        <f>ROUND((D65*1.001),0)</f>
        <v>703</v>
      </c>
      <c r="E90" s="8">
        <f>SUM(B90:D90)</f>
        <v>711</v>
      </c>
    </row>
    <row r="91" spans="1:5" ht="18.75">
      <c r="A91" s="8" t="s">
        <v>12</v>
      </c>
      <c r="B91" s="8"/>
      <c r="C91" s="8">
        <f>ROUND((C66*1.001),0)</f>
        <v>0</v>
      </c>
      <c r="D91" s="8">
        <f>ROUND((D66*1.001),0)</f>
        <v>0</v>
      </c>
      <c r="E91" s="8">
        <f>SUM(B91:D91)</f>
        <v>0</v>
      </c>
    </row>
    <row r="92" spans="1:5" ht="18.75">
      <c r="A92" s="8"/>
      <c r="B92" s="8"/>
      <c r="C92" s="8"/>
      <c r="D92" s="8"/>
      <c r="E92" s="8"/>
    </row>
    <row r="93" spans="1:5" ht="18.75">
      <c r="A93" s="8"/>
      <c r="B93" s="8"/>
      <c r="C93" s="8"/>
      <c r="D93" s="8"/>
      <c r="E93" s="8"/>
    </row>
    <row r="94" spans="1:5" ht="15">
      <c r="A94" s="9"/>
      <c r="B94" s="9"/>
      <c r="C94" s="9"/>
      <c r="D94" s="9"/>
      <c r="E94" s="9"/>
    </row>
    <row r="95" spans="1:5" ht="18.75">
      <c r="A95" s="95" t="s">
        <v>121</v>
      </c>
      <c r="B95" s="9"/>
      <c r="C95" s="9"/>
      <c r="D95" s="9"/>
      <c r="E95" s="9"/>
    </row>
    <row r="96" spans="1:5" ht="15">
      <c r="A96" s="9"/>
      <c r="B96" s="9"/>
      <c r="C96" s="9"/>
      <c r="D96" s="9"/>
      <c r="E96" s="9"/>
    </row>
    <row r="97" spans="1:5" ht="18.75">
      <c r="A97" s="4"/>
      <c r="B97" s="9"/>
      <c r="C97" s="9"/>
      <c r="D97" s="9"/>
      <c r="E97" s="9"/>
    </row>
    <row r="98" spans="1:5" ht="18.75">
      <c r="A98" s="4"/>
      <c r="B98" s="9"/>
      <c r="C98" s="9"/>
      <c r="D98" s="9"/>
      <c r="E98" s="9"/>
    </row>
    <row r="99" spans="1:5" ht="18.75">
      <c r="A99" s="4"/>
      <c r="B99" s="9"/>
      <c r="C99" s="9"/>
      <c r="D99" s="9"/>
      <c r="E99" s="9"/>
    </row>
    <row r="100" spans="1:5" ht="18.75">
      <c r="A100" s="4"/>
      <c r="B100" s="9"/>
      <c r="C100" s="9"/>
      <c r="D100" s="4"/>
      <c r="E100" s="9"/>
    </row>
    <row r="101" spans="1:5" ht="15">
      <c r="A101" s="9"/>
      <c r="B101" s="9"/>
      <c r="C101" s="9"/>
      <c r="D101" s="9"/>
      <c r="E101" s="9"/>
    </row>
    <row r="102" spans="1:5" ht="18.75">
      <c r="A102" s="5" t="s">
        <v>96</v>
      </c>
      <c r="B102" s="9"/>
      <c r="C102" s="9"/>
      <c r="D102" s="9"/>
      <c r="E102" s="9"/>
    </row>
    <row r="103" spans="1:5" ht="18.75">
      <c r="A103" s="5" t="s">
        <v>15</v>
      </c>
      <c r="B103" s="9"/>
      <c r="C103" s="9"/>
      <c r="D103" s="9"/>
      <c r="E103" s="9"/>
    </row>
    <row r="104" spans="1:5" ht="15">
      <c r="A104" s="9"/>
      <c r="B104" s="9"/>
      <c r="C104" s="9"/>
      <c r="D104" s="9"/>
      <c r="E104" s="9"/>
    </row>
    <row r="105" spans="1:5" ht="56.25">
      <c r="A105" s="6" t="s">
        <v>0</v>
      </c>
      <c r="B105" s="7" t="s">
        <v>1</v>
      </c>
      <c r="C105" s="7" t="s">
        <v>2</v>
      </c>
      <c r="D105" s="6" t="s">
        <v>3</v>
      </c>
      <c r="E105" s="7" t="s">
        <v>4</v>
      </c>
    </row>
    <row r="106" spans="1:5" ht="18.75">
      <c r="A106" s="8" t="s">
        <v>5</v>
      </c>
      <c r="B106" s="8">
        <f aca="true" t="shared" si="2" ref="B106:D107">ROUND((B56*1.3477),0)</f>
        <v>0</v>
      </c>
      <c r="C106" s="8">
        <f t="shared" si="2"/>
        <v>3729</v>
      </c>
      <c r="D106" s="8">
        <f t="shared" si="2"/>
        <v>0</v>
      </c>
      <c r="E106" s="8">
        <f>SUM(B106:D106)</f>
        <v>3729</v>
      </c>
    </row>
    <row r="107" spans="1:5" ht="18.75">
      <c r="A107" s="8" t="s">
        <v>17</v>
      </c>
      <c r="B107" s="8">
        <f t="shared" si="2"/>
        <v>0</v>
      </c>
      <c r="C107" s="8">
        <f t="shared" si="2"/>
        <v>1803</v>
      </c>
      <c r="D107" s="8">
        <f t="shared" si="2"/>
        <v>0</v>
      </c>
      <c r="E107" s="8">
        <f>SUM(B107:D107)</f>
        <v>1803</v>
      </c>
    </row>
    <row r="108" spans="1:5" ht="18.75">
      <c r="A108" s="8" t="s">
        <v>6</v>
      </c>
      <c r="B108" s="8"/>
      <c r="C108" s="8">
        <f aca="true" t="shared" si="3" ref="C108:D110">ROUND((C58*1.3477),0)</f>
        <v>0</v>
      </c>
      <c r="D108" s="8">
        <f t="shared" si="3"/>
        <v>427</v>
      </c>
      <c r="E108" s="11">
        <f>SUM(B108:D108)</f>
        <v>427</v>
      </c>
    </row>
    <row r="109" spans="1:5" ht="18.75">
      <c r="A109" s="8" t="s">
        <v>7</v>
      </c>
      <c r="B109" s="8"/>
      <c r="C109" s="8">
        <f t="shared" si="3"/>
        <v>0</v>
      </c>
      <c r="D109" s="8">
        <f t="shared" si="3"/>
        <v>332</v>
      </c>
      <c r="E109" s="8">
        <f>SUM(B109:D109)</f>
        <v>332</v>
      </c>
    </row>
    <row r="110" spans="1:5" ht="18.75">
      <c r="A110" s="8" t="s">
        <v>8</v>
      </c>
      <c r="B110" s="8">
        <f>ROUND((B60*1.3477),0)</f>
        <v>0</v>
      </c>
      <c r="C110" s="8">
        <f t="shared" si="3"/>
        <v>0</v>
      </c>
      <c r="D110" s="8">
        <f t="shared" si="3"/>
        <v>4511</v>
      </c>
      <c r="E110" s="8">
        <f>SUM(B110:D110)</f>
        <v>4511</v>
      </c>
    </row>
    <row r="111" spans="1:5" ht="18.75">
      <c r="A111" s="8"/>
      <c r="B111" s="8"/>
      <c r="C111" s="8"/>
      <c r="D111" s="8"/>
      <c r="E111" s="8"/>
    </row>
    <row r="112" spans="1:5" ht="18.75">
      <c r="A112" s="8"/>
      <c r="B112" s="8"/>
      <c r="C112" s="8"/>
      <c r="D112" s="8"/>
      <c r="E112" s="8"/>
    </row>
    <row r="113" spans="1:5" ht="18.75">
      <c r="A113" s="8" t="s">
        <v>9</v>
      </c>
      <c r="B113" s="8">
        <f aca="true" t="shared" si="4" ref="B113:D114">ROUND((B63*1.006),0)</f>
        <v>0</v>
      </c>
      <c r="C113" s="8">
        <f t="shared" si="4"/>
        <v>4</v>
      </c>
      <c r="D113" s="8">
        <f t="shared" si="4"/>
        <v>169</v>
      </c>
      <c r="E113" s="8">
        <f>SUM(B113:D113)</f>
        <v>173</v>
      </c>
    </row>
    <row r="114" spans="1:5" ht="18.75">
      <c r="A114" s="8" t="s">
        <v>10</v>
      </c>
      <c r="B114" s="8">
        <f t="shared" si="4"/>
        <v>0</v>
      </c>
      <c r="C114" s="8">
        <f t="shared" si="4"/>
        <v>11</v>
      </c>
      <c r="D114" s="8">
        <f t="shared" si="4"/>
        <v>198</v>
      </c>
      <c r="E114" s="8">
        <f>SUM(B114:D114)</f>
        <v>209</v>
      </c>
    </row>
    <row r="115" spans="1:5" ht="18.75">
      <c r="A115" s="8" t="s">
        <v>11</v>
      </c>
      <c r="B115" s="8"/>
      <c r="C115" s="8">
        <f>ROUND((C65*1.006),0)</f>
        <v>8</v>
      </c>
      <c r="D115" s="8">
        <f>ROUND((D65*1.006),0)</f>
        <v>707</v>
      </c>
      <c r="E115" s="8">
        <f>SUM(B115:D115)</f>
        <v>715</v>
      </c>
    </row>
    <row r="116" spans="1:5" ht="18.75">
      <c r="A116" s="8" t="s">
        <v>12</v>
      </c>
      <c r="B116" s="8"/>
      <c r="C116" s="8">
        <f>ROUND((C66*1.006),0)</f>
        <v>0</v>
      </c>
      <c r="D116" s="8">
        <f>ROUND((D66*1.006),0)</f>
        <v>0</v>
      </c>
      <c r="E116" s="8">
        <f>SUM(B116:D116)</f>
        <v>0</v>
      </c>
    </row>
    <row r="117" spans="1:5" ht="18.75">
      <c r="A117" s="8"/>
      <c r="B117" s="8"/>
      <c r="C117" s="8"/>
      <c r="D117" s="8"/>
      <c r="E117" s="8"/>
    </row>
    <row r="118" spans="1:5" ht="18.75">
      <c r="A118" s="8"/>
      <c r="B118" s="8"/>
      <c r="C118" s="8"/>
      <c r="D118" s="8"/>
      <c r="E118" s="8"/>
    </row>
    <row r="119" spans="1:5" ht="15">
      <c r="A119" s="9"/>
      <c r="B119" s="9"/>
      <c r="C119" s="9"/>
      <c r="D119" s="9"/>
      <c r="E119" s="9"/>
    </row>
    <row r="120" spans="1:5" ht="18.75">
      <c r="A120" s="95" t="s">
        <v>121</v>
      </c>
      <c r="B120" s="9"/>
      <c r="C120" s="9"/>
      <c r="D120" s="9"/>
      <c r="E120" s="9"/>
    </row>
    <row r="121" spans="1:5" ht="15">
      <c r="A121" s="9"/>
      <c r="B121" s="9"/>
      <c r="C121" s="9"/>
      <c r="D121" s="9"/>
      <c r="E121" s="9"/>
    </row>
    <row r="122" spans="1:5" ht="18.75">
      <c r="A122" s="4"/>
      <c r="B122" s="9"/>
      <c r="C122" s="9"/>
      <c r="D122" s="9"/>
      <c r="E122" s="9"/>
    </row>
    <row r="123" spans="1:5" ht="18.75">
      <c r="A123" s="4"/>
      <c r="B123" s="9"/>
      <c r="C123" s="9"/>
      <c r="D123" s="9"/>
      <c r="E123" s="9"/>
    </row>
    <row r="124" spans="1:5" ht="18.75">
      <c r="A124" s="4"/>
      <c r="B124" s="9"/>
      <c r="C124" s="9"/>
      <c r="D124" s="9"/>
      <c r="E124" s="9"/>
    </row>
    <row r="125" spans="1:5" ht="18.75">
      <c r="A125" s="4"/>
      <c r="B125" s="9"/>
      <c r="C125" s="9"/>
      <c r="D125" s="4"/>
      <c r="E125" s="9"/>
    </row>
    <row r="126" spans="1:5" ht="15">
      <c r="A126" s="9"/>
      <c r="B126" s="9"/>
      <c r="C126" s="9"/>
      <c r="D126" s="9"/>
      <c r="E126" s="9"/>
    </row>
    <row r="127" spans="1:5" ht="18.75">
      <c r="A127" s="5" t="s">
        <v>95</v>
      </c>
      <c r="B127" s="9"/>
      <c r="C127" s="9"/>
      <c r="D127" s="9"/>
      <c r="E127" s="9"/>
    </row>
    <row r="128" spans="1:5" ht="18.75">
      <c r="A128" s="5" t="s">
        <v>16</v>
      </c>
      <c r="B128" s="9"/>
      <c r="C128" s="9"/>
      <c r="D128" s="9"/>
      <c r="E128" s="9"/>
    </row>
    <row r="129" spans="1:5" ht="15">
      <c r="A129" s="9"/>
      <c r="B129" s="9"/>
      <c r="C129" s="9"/>
      <c r="D129" s="9"/>
      <c r="E129" s="9"/>
    </row>
    <row r="130" spans="1:5" ht="56.25">
      <c r="A130" s="6" t="s">
        <v>0</v>
      </c>
      <c r="B130" s="7" t="s">
        <v>1</v>
      </c>
      <c r="C130" s="7" t="s">
        <v>2</v>
      </c>
      <c r="D130" s="6" t="s">
        <v>3</v>
      </c>
      <c r="E130" s="7" t="s">
        <v>4</v>
      </c>
    </row>
    <row r="131" spans="1:5" ht="18.75">
      <c r="A131" s="8" t="s">
        <v>5</v>
      </c>
      <c r="B131" s="8">
        <f>ROUND((B81*1.0561),0)</f>
        <v>0</v>
      </c>
      <c r="C131" s="8">
        <f>ROUND((C81*1.0561),0)</f>
        <v>3217</v>
      </c>
      <c r="D131" s="8">
        <f>ROUND((D81*1.0561),0)</f>
        <v>0</v>
      </c>
      <c r="E131" s="11">
        <f>SUM(B131:D131)</f>
        <v>3217</v>
      </c>
    </row>
    <row r="132" spans="1:5" ht="18.75">
      <c r="A132" s="8" t="s">
        <v>17</v>
      </c>
      <c r="B132" s="8">
        <f aca="true" t="shared" si="5" ref="B132:D135">ROUND((B82*1.0561),0)</f>
        <v>0</v>
      </c>
      <c r="C132" s="8">
        <f t="shared" si="5"/>
        <v>1556</v>
      </c>
      <c r="D132" s="8">
        <f t="shared" si="5"/>
        <v>0</v>
      </c>
      <c r="E132" s="11">
        <f>SUM(B132:D132)</f>
        <v>1556</v>
      </c>
    </row>
    <row r="133" spans="1:5" ht="18.75">
      <c r="A133" s="8" t="s">
        <v>6</v>
      </c>
      <c r="B133" s="8">
        <f t="shared" si="5"/>
        <v>0</v>
      </c>
      <c r="C133" s="8">
        <f t="shared" si="5"/>
        <v>0</v>
      </c>
      <c r="D133" s="8">
        <f t="shared" si="5"/>
        <v>369</v>
      </c>
      <c r="E133" s="11">
        <f>SUM(B133:D133)</f>
        <v>369</v>
      </c>
    </row>
    <row r="134" spans="1:5" ht="18.75">
      <c r="A134" s="8" t="s">
        <v>7</v>
      </c>
      <c r="B134" s="8">
        <f t="shared" si="5"/>
        <v>0</v>
      </c>
      <c r="C134" s="8">
        <f t="shared" si="5"/>
        <v>0</v>
      </c>
      <c r="D134" s="8">
        <f t="shared" si="5"/>
        <v>286</v>
      </c>
      <c r="E134" s="11">
        <f>SUM(B134:D134)</f>
        <v>286</v>
      </c>
    </row>
    <row r="135" spans="1:5" ht="18.75">
      <c r="A135" s="8" t="s">
        <v>8</v>
      </c>
      <c r="B135" s="8">
        <f t="shared" si="5"/>
        <v>0</v>
      </c>
      <c r="C135" s="8">
        <f t="shared" si="5"/>
        <v>0</v>
      </c>
      <c r="D135" s="8">
        <f t="shared" si="5"/>
        <v>3892</v>
      </c>
      <c r="E135" s="11">
        <f>SUM(B135:D135)</f>
        <v>3892</v>
      </c>
    </row>
    <row r="136" spans="1:5" ht="18.75">
      <c r="A136" s="8"/>
      <c r="B136" s="8"/>
      <c r="C136" s="8"/>
      <c r="D136" s="8"/>
      <c r="E136" s="11"/>
    </row>
    <row r="137" spans="1:5" ht="18.75">
      <c r="A137" s="8"/>
      <c r="B137" s="8"/>
      <c r="C137" s="8"/>
      <c r="D137" s="8"/>
      <c r="E137" s="11"/>
    </row>
    <row r="138" spans="1:5" ht="18.75">
      <c r="A138" s="8" t="s">
        <v>9</v>
      </c>
      <c r="B138" s="8">
        <f aca="true" t="shared" si="6" ref="B138:D139">ROUND((B88*1.002),0)</f>
        <v>0</v>
      </c>
      <c r="C138" s="8">
        <f t="shared" si="6"/>
        <v>4</v>
      </c>
      <c r="D138" s="8">
        <f t="shared" si="6"/>
        <v>168</v>
      </c>
      <c r="E138" s="11">
        <f>SUM(B138:D138)</f>
        <v>172</v>
      </c>
    </row>
    <row r="139" spans="1:5" ht="18.75">
      <c r="A139" s="8" t="s">
        <v>10</v>
      </c>
      <c r="B139" s="8">
        <f t="shared" si="6"/>
        <v>0</v>
      </c>
      <c r="C139" s="8">
        <f t="shared" si="6"/>
        <v>11</v>
      </c>
      <c r="D139" s="8">
        <f t="shared" si="6"/>
        <v>197</v>
      </c>
      <c r="E139" s="11">
        <f>SUM(B139:D139)</f>
        <v>208</v>
      </c>
    </row>
    <row r="140" spans="1:5" ht="18.75">
      <c r="A140" s="8" t="s">
        <v>11</v>
      </c>
      <c r="B140" s="8"/>
      <c r="C140" s="8">
        <f>ROUND((C90*1.002),0)</f>
        <v>8</v>
      </c>
      <c r="D140" s="8">
        <f>ROUND((D90*1.002),0)</f>
        <v>704</v>
      </c>
      <c r="E140" s="11">
        <f>SUM(B140:D140)</f>
        <v>712</v>
      </c>
    </row>
    <row r="141" spans="1:5" ht="18.75">
      <c r="A141" s="8" t="s">
        <v>12</v>
      </c>
      <c r="B141" s="8"/>
      <c r="C141" s="8">
        <f>ROUND((C91*1.002),0)</f>
        <v>0</v>
      </c>
      <c r="D141" s="8">
        <f>ROUND((D91*1.002),0)</f>
        <v>0</v>
      </c>
      <c r="E141" s="12">
        <f>SUM(B141:D141)</f>
        <v>0</v>
      </c>
    </row>
    <row r="142" spans="1:5" ht="18.75">
      <c r="A142" s="8"/>
      <c r="B142" s="8"/>
      <c r="C142" s="8"/>
      <c r="D142" s="8"/>
      <c r="E142" s="8"/>
    </row>
    <row r="143" spans="1:5" ht="18.75">
      <c r="A143" s="8"/>
      <c r="B143" s="8"/>
      <c r="C143" s="8"/>
      <c r="D143" s="8"/>
      <c r="E143" s="8"/>
    </row>
    <row r="144" spans="1:5" ht="15">
      <c r="A144" s="9"/>
      <c r="B144" s="9"/>
      <c r="C144" s="9"/>
      <c r="D144" s="9"/>
      <c r="E144" s="9"/>
    </row>
    <row r="145" spans="1:5" ht="18.75">
      <c r="A145" s="95" t="s">
        <v>121</v>
      </c>
      <c r="B145" s="9"/>
      <c r="C145" s="9"/>
      <c r="D145" s="9"/>
      <c r="E145" s="9"/>
    </row>
    <row r="146" spans="1:5" ht="15">
      <c r="A146" s="9"/>
      <c r="B146" s="9"/>
      <c r="C146" s="9"/>
      <c r="D146" s="9"/>
      <c r="E146" s="9"/>
    </row>
    <row r="147" spans="1:5" ht="18.75">
      <c r="A147" s="4"/>
      <c r="B147" s="9"/>
      <c r="C147" s="9"/>
      <c r="D147" s="9"/>
      <c r="E147" s="9"/>
    </row>
    <row r="148" spans="1:5" ht="18.75">
      <c r="A148" s="4"/>
      <c r="B148" s="9"/>
      <c r="C148" s="9"/>
      <c r="D148" s="9"/>
      <c r="E148" s="9"/>
    </row>
    <row r="149" spans="1:5" ht="18.75">
      <c r="A149" s="4"/>
      <c r="B149" s="9"/>
      <c r="C149" s="9"/>
      <c r="D149" s="9"/>
      <c r="E149" s="9"/>
    </row>
    <row r="150" spans="1:5" ht="18.75">
      <c r="A150" s="4"/>
      <c r="B150" s="9"/>
      <c r="C150" s="9"/>
      <c r="D150" s="4"/>
      <c r="E150" s="9"/>
    </row>
    <row r="151" spans="1:5" ht="15">
      <c r="A151" s="9"/>
      <c r="B151" s="9"/>
      <c r="C151" s="9"/>
      <c r="D151" s="9"/>
      <c r="E151" s="9"/>
    </row>
    <row r="152" spans="1:5" ht="18.75">
      <c r="A152" s="5" t="s">
        <v>95</v>
      </c>
      <c r="B152" s="9"/>
      <c r="C152" s="9"/>
      <c r="D152" s="9"/>
      <c r="E152" s="9"/>
    </row>
    <row r="153" spans="1:5" ht="18.75">
      <c r="A153" s="5" t="s">
        <v>15</v>
      </c>
      <c r="B153" s="9"/>
      <c r="C153" s="9"/>
      <c r="D153" s="9"/>
      <c r="E153" s="9"/>
    </row>
    <row r="154" spans="1:5" ht="15">
      <c r="A154" s="9"/>
      <c r="B154" s="9"/>
      <c r="C154" s="9"/>
      <c r="D154" s="9"/>
      <c r="E154" s="9"/>
    </row>
    <row r="155" spans="1:5" ht="56.25">
      <c r="A155" s="6" t="s">
        <v>0</v>
      </c>
      <c r="B155" s="7" t="s">
        <v>1</v>
      </c>
      <c r="C155" s="7" t="s">
        <v>2</v>
      </c>
      <c r="D155" s="6" t="s">
        <v>3</v>
      </c>
      <c r="E155" s="7" t="s">
        <v>4</v>
      </c>
    </row>
    <row r="156" spans="1:5" ht="18.75">
      <c r="A156" s="8" t="s">
        <v>5</v>
      </c>
      <c r="B156" s="8">
        <f>ROUND((B106*1.0881),0)</f>
        <v>0</v>
      </c>
      <c r="C156" s="8">
        <f>ROUND((C106*1.0881),0)</f>
        <v>4058</v>
      </c>
      <c r="D156" s="8">
        <f>ROUND((D106*1.0881),0)</f>
        <v>0</v>
      </c>
      <c r="E156" s="11">
        <f>SUM(B156:D156)</f>
        <v>4058</v>
      </c>
    </row>
    <row r="157" spans="1:5" ht="18.75">
      <c r="A157" s="8" t="s">
        <v>17</v>
      </c>
      <c r="B157" s="8">
        <f aca="true" t="shared" si="7" ref="B157:D160">ROUND((B107*1.0881),0)</f>
        <v>0</v>
      </c>
      <c r="C157" s="8">
        <f t="shared" si="7"/>
        <v>1962</v>
      </c>
      <c r="D157" s="8">
        <f t="shared" si="7"/>
        <v>0</v>
      </c>
      <c r="E157" s="11">
        <f>SUM(B157:D157)</f>
        <v>1962</v>
      </c>
    </row>
    <row r="158" spans="1:5" ht="18.75">
      <c r="A158" s="8" t="s">
        <v>6</v>
      </c>
      <c r="B158" s="8">
        <f t="shared" si="7"/>
        <v>0</v>
      </c>
      <c r="C158" s="8">
        <f t="shared" si="7"/>
        <v>0</v>
      </c>
      <c r="D158" s="8">
        <f t="shared" si="7"/>
        <v>465</v>
      </c>
      <c r="E158" s="11">
        <f>SUM(B158:D158)</f>
        <v>465</v>
      </c>
    </row>
    <row r="159" spans="1:5" ht="18.75">
      <c r="A159" s="8" t="s">
        <v>7</v>
      </c>
      <c r="B159" s="8">
        <f t="shared" si="7"/>
        <v>0</v>
      </c>
      <c r="C159" s="8">
        <f t="shared" si="7"/>
        <v>0</v>
      </c>
      <c r="D159" s="8">
        <f t="shared" si="7"/>
        <v>361</v>
      </c>
      <c r="E159" s="11">
        <f>SUM(B159:D159)</f>
        <v>361</v>
      </c>
    </row>
    <row r="160" spans="1:5" ht="18.75">
      <c r="A160" s="8" t="s">
        <v>8</v>
      </c>
      <c r="B160" s="8">
        <f t="shared" si="7"/>
        <v>0</v>
      </c>
      <c r="C160" s="8">
        <f t="shared" si="7"/>
        <v>0</v>
      </c>
      <c r="D160" s="8">
        <f t="shared" si="7"/>
        <v>4908</v>
      </c>
      <c r="E160" s="11">
        <f>SUM(B160:D160)</f>
        <v>4908</v>
      </c>
    </row>
    <row r="161" spans="1:5" ht="18.75">
      <c r="A161" s="8"/>
      <c r="B161" s="8"/>
      <c r="C161" s="8"/>
      <c r="D161" s="8"/>
      <c r="E161" s="11"/>
    </row>
    <row r="162" spans="1:5" ht="18.75">
      <c r="A162" s="8"/>
      <c r="B162" s="8"/>
      <c r="C162" s="8"/>
      <c r="D162" s="8"/>
      <c r="E162" s="11"/>
    </row>
    <row r="163" spans="1:5" ht="18.75">
      <c r="A163" s="8" t="s">
        <v>9</v>
      </c>
      <c r="B163" s="8">
        <f aca="true" t="shared" si="8" ref="B163:D164">ROUND((B113*1.007),0)</f>
        <v>0</v>
      </c>
      <c r="C163" s="8">
        <f t="shared" si="8"/>
        <v>4</v>
      </c>
      <c r="D163" s="8">
        <f t="shared" si="8"/>
        <v>170</v>
      </c>
      <c r="E163" s="11">
        <f>SUM(B163:D163)</f>
        <v>174</v>
      </c>
    </row>
    <row r="164" spans="1:5" ht="18.75">
      <c r="A164" s="8" t="s">
        <v>10</v>
      </c>
      <c r="B164" s="8">
        <f t="shared" si="8"/>
        <v>0</v>
      </c>
      <c r="C164" s="8">
        <f t="shared" si="8"/>
        <v>11</v>
      </c>
      <c r="D164" s="8">
        <f t="shared" si="8"/>
        <v>199</v>
      </c>
      <c r="E164" s="11">
        <f>SUM(B164:D164)</f>
        <v>210</v>
      </c>
    </row>
    <row r="165" spans="1:5" ht="18.75">
      <c r="A165" s="8" t="s">
        <v>11</v>
      </c>
      <c r="B165" s="8"/>
      <c r="C165" s="8">
        <f>ROUND((C115*1.007),0)</f>
        <v>8</v>
      </c>
      <c r="D165" s="8">
        <f>ROUND((D115*1.007),0)</f>
        <v>712</v>
      </c>
      <c r="E165" s="11">
        <f>SUM(B165:D165)</f>
        <v>720</v>
      </c>
    </row>
    <row r="166" spans="1:5" ht="18.75">
      <c r="A166" s="8" t="s">
        <v>12</v>
      </c>
      <c r="B166" s="8"/>
      <c r="C166" s="8">
        <f>ROUND((C116*1.007),0)</f>
        <v>0</v>
      </c>
      <c r="D166" s="8">
        <f>ROUND((D116*1.007),0)</f>
        <v>0</v>
      </c>
      <c r="E166" s="12">
        <f>SUM(B166:D166)</f>
        <v>0</v>
      </c>
    </row>
    <row r="167" spans="1:5" ht="18.75">
      <c r="A167" s="8"/>
      <c r="B167" s="11"/>
      <c r="C167" s="11"/>
      <c r="D167" s="11"/>
      <c r="E167" s="11"/>
    </row>
    <row r="168" spans="1:5" ht="18.75">
      <c r="A168" s="8"/>
      <c r="B168" s="11"/>
      <c r="C168" s="11"/>
      <c r="D168" s="11"/>
      <c r="E168" s="11"/>
    </row>
    <row r="169" spans="1:5" ht="15">
      <c r="A169" s="9"/>
      <c r="B169" s="9"/>
      <c r="C169" s="9"/>
      <c r="D169" s="9"/>
      <c r="E169" s="9"/>
    </row>
    <row r="170" spans="1:5" ht="18.75">
      <c r="A170" s="95" t="s">
        <v>121</v>
      </c>
      <c r="B170" s="9"/>
      <c r="C170" s="9"/>
      <c r="D170" s="9"/>
      <c r="E170" s="9"/>
    </row>
    <row r="171" spans="1:5" ht="15">
      <c r="A171" s="9"/>
      <c r="B171" s="9"/>
      <c r="C171" s="9"/>
      <c r="D171" s="9"/>
      <c r="E171" s="9"/>
    </row>
    <row r="172" spans="1:5" ht="18.75">
      <c r="A172" s="4"/>
      <c r="B172" s="9"/>
      <c r="C172" s="9"/>
      <c r="D172" s="9"/>
      <c r="E172" s="9"/>
    </row>
    <row r="173" spans="1:5" ht="18.75">
      <c r="A173" s="4"/>
      <c r="B173" s="9"/>
      <c r="C173" s="9"/>
      <c r="D173" s="9"/>
      <c r="E173" s="9"/>
    </row>
    <row r="174" spans="1:5" ht="18.75">
      <c r="A174" s="4"/>
      <c r="B174" s="9"/>
      <c r="C174" s="9"/>
      <c r="D174" s="9"/>
      <c r="E174" s="9"/>
    </row>
    <row r="175" spans="1:5" ht="18.75">
      <c r="A175" s="4"/>
      <c r="B175" s="9"/>
      <c r="C175" s="9"/>
      <c r="D175" s="4"/>
      <c r="E175" s="9"/>
    </row>
    <row r="176" spans="1:5" ht="15">
      <c r="A176" s="9"/>
      <c r="B176" s="9"/>
      <c r="C176" s="9"/>
      <c r="D176" s="9"/>
      <c r="E176" s="9"/>
    </row>
    <row r="177" spans="1:5" ht="18.75">
      <c r="A177" s="5" t="s">
        <v>113</v>
      </c>
      <c r="B177" s="9"/>
      <c r="C177" s="9"/>
      <c r="D177" s="9"/>
      <c r="E177" s="9"/>
    </row>
    <row r="178" spans="1:5" ht="18.75">
      <c r="A178" s="5" t="s">
        <v>16</v>
      </c>
      <c r="B178" s="9"/>
      <c r="C178" s="9"/>
      <c r="D178" s="9"/>
      <c r="E178" s="9"/>
    </row>
    <row r="179" spans="1:5" ht="18.75">
      <c r="A179" s="10"/>
      <c r="B179" s="9"/>
      <c r="C179" s="9"/>
      <c r="D179" s="9"/>
      <c r="E179" s="9"/>
    </row>
    <row r="180" spans="1:5" ht="56.25">
      <c r="A180" s="6" t="s">
        <v>0</v>
      </c>
      <c r="B180" s="7" t="s">
        <v>1</v>
      </c>
      <c r="C180" s="7" t="s">
        <v>2</v>
      </c>
      <c r="D180" s="6" t="s">
        <v>3</v>
      </c>
      <c r="E180" s="7" t="s">
        <v>4</v>
      </c>
    </row>
    <row r="181" spans="1:5" ht="18.75">
      <c r="A181" s="8" t="s">
        <v>5</v>
      </c>
      <c r="B181" s="8">
        <f>ROUND((B131*1.0556),0)</f>
        <v>0</v>
      </c>
      <c r="C181" s="8">
        <f>ROUND((C131*1.0556),0)</f>
        <v>3396</v>
      </c>
      <c r="D181" s="8">
        <f>ROUND((D131*1.0556),0)</f>
        <v>0</v>
      </c>
      <c r="E181" s="11">
        <f>SUM(B181:D181)</f>
        <v>3396</v>
      </c>
    </row>
    <row r="182" spans="1:5" ht="18.75">
      <c r="A182" s="8" t="s">
        <v>17</v>
      </c>
      <c r="B182" s="8">
        <f aca="true" t="shared" si="9" ref="B182:D185">ROUND((B132*1.0556),0)</f>
        <v>0</v>
      </c>
      <c r="C182" s="8">
        <f t="shared" si="9"/>
        <v>1643</v>
      </c>
      <c r="D182" s="8">
        <f t="shared" si="9"/>
        <v>0</v>
      </c>
      <c r="E182" s="11">
        <f>SUM(B182:D182)</f>
        <v>1643</v>
      </c>
    </row>
    <row r="183" spans="1:5" ht="18.75">
      <c r="A183" s="8" t="s">
        <v>6</v>
      </c>
      <c r="B183" s="8">
        <f t="shared" si="9"/>
        <v>0</v>
      </c>
      <c r="C183" s="8">
        <f t="shared" si="9"/>
        <v>0</v>
      </c>
      <c r="D183" s="8">
        <f t="shared" si="9"/>
        <v>390</v>
      </c>
      <c r="E183" s="11">
        <f>SUM(B183:D183)</f>
        <v>390</v>
      </c>
    </row>
    <row r="184" spans="1:5" ht="18.75">
      <c r="A184" s="8" t="s">
        <v>7</v>
      </c>
      <c r="B184" s="8">
        <f t="shared" si="9"/>
        <v>0</v>
      </c>
      <c r="C184" s="8">
        <f t="shared" si="9"/>
        <v>0</v>
      </c>
      <c r="D184" s="8">
        <f t="shared" si="9"/>
        <v>302</v>
      </c>
      <c r="E184" s="11">
        <f>SUM(B184:D184)</f>
        <v>302</v>
      </c>
    </row>
    <row r="185" spans="1:5" ht="18.75">
      <c r="A185" s="8" t="s">
        <v>8</v>
      </c>
      <c r="B185" s="8">
        <f t="shared" si="9"/>
        <v>0</v>
      </c>
      <c r="C185" s="8">
        <f t="shared" si="9"/>
        <v>0</v>
      </c>
      <c r="D185" s="8">
        <f t="shared" si="9"/>
        <v>4108</v>
      </c>
      <c r="E185" s="11">
        <f>SUM(B185:D185)</f>
        <v>4108</v>
      </c>
    </row>
    <row r="186" spans="1:5" ht="18.75">
      <c r="A186" s="8"/>
      <c r="B186" s="8"/>
      <c r="C186" s="8"/>
      <c r="D186" s="8"/>
      <c r="E186" s="11"/>
    </row>
    <row r="187" spans="1:5" ht="18.75">
      <c r="A187" s="8"/>
      <c r="B187" s="8"/>
      <c r="C187" s="8"/>
      <c r="D187" s="8"/>
      <c r="E187" s="11"/>
    </row>
    <row r="188" spans="1:6" ht="18.75">
      <c r="A188" s="8" t="s">
        <v>9</v>
      </c>
      <c r="B188" s="8">
        <f aca="true" t="shared" si="10" ref="B188:D189">ROUND((B138*1.003),0)</f>
        <v>0</v>
      </c>
      <c r="C188" s="8">
        <f t="shared" si="10"/>
        <v>4</v>
      </c>
      <c r="D188" s="8">
        <f t="shared" si="10"/>
        <v>169</v>
      </c>
      <c r="E188" s="11">
        <f>SUM(B188:D188)</f>
        <v>173</v>
      </c>
      <c r="F188" s="3"/>
    </row>
    <row r="189" spans="1:6" ht="18.75">
      <c r="A189" s="8" t="s">
        <v>10</v>
      </c>
      <c r="B189" s="8">
        <f t="shared" si="10"/>
        <v>0</v>
      </c>
      <c r="C189" s="8">
        <f t="shared" si="10"/>
        <v>11</v>
      </c>
      <c r="D189" s="8">
        <f t="shared" si="10"/>
        <v>198</v>
      </c>
      <c r="E189" s="11">
        <f>SUM(B189:D189)</f>
        <v>209</v>
      </c>
      <c r="F189" s="3"/>
    </row>
    <row r="190" spans="1:6" ht="18.75">
      <c r="A190" s="8" t="s">
        <v>11</v>
      </c>
      <c r="B190" s="8"/>
      <c r="C190" s="8">
        <f>ROUND((C140*1.003),0)</f>
        <v>8</v>
      </c>
      <c r="D190" s="8">
        <f>ROUND((D140*1.003),0)</f>
        <v>706</v>
      </c>
      <c r="E190" s="11">
        <f>SUM(B190:D190)</f>
        <v>714</v>
      </c>
      <c r="F190" s="3"/>
    </row>
    <row r="191" spans="1:6" ht="18.75">
      <c r="A191" s="8" t="s">
        <v>12</v>
      </c>
      <c r="B191" s="8"/>
      <c r="C191" s="8">
        <f>ROUND((C141*1.003),0)</f>
        <v>0</v>
      </c>
      <c r="D191" s="8">
        <f>ROUND((D141*1.003),0)</f>
        <v>0</v>
      </c>
      <c r="E191" s="12">
        <f>SUM(B191:D191)</f>
        <v>0</v>
      </c>
      <c r="F191" s="3"/>
    </row>
    <row r="192" spans="1:5" ht="18.75">
      <c r="A192" s="8"/>
      <c r="B192" s="8"/>
      <c r="C192" s="8"/>
      <c r="D192" s="8"/>
      <c r="E192" s="8"/>
    </row>
    <row r="193" spans="1:5" ht="18.75">
      <c r="A193" s="8"/>
      <c r="B193" s="8"/>
      <c r="C193" s="8"/>
      <c r="D193" s="8"/>
      <c r="E193" s="8"/>
    </row>
    <row r="194" spans="1:5" ht="15">
      <c r="A194" s="9"/>
      <c r="B194" s="9"/>
      <c r="C194" s="9"/>
      <c r="D194" s="9"/>
      <c r="E194" s="9"/>
    </row>
    <row r="195" spans="1:5" ht="18.75">
      <c r="A195" s="95" t="s">
        <v>121</v>
      </c>
      <c r="B195" s="9"/>
      <c r="C195" s="9"/>
      <c r="D195" s="9"/>
      <c r="E195" s="9"/>
    </row>
    <row r="196" spans="1:5" ht="15">
      <c r="A196" s="9"/>
      <c r="B196" s="9"/>
      <c r="C196" s="9"/>
      <c r="D196" s="9"/>
      <c r="E196" s="9"/>
    </row>
    <row r="197" spans="1:5" ht="18.75">
      <c r="A197" s="4"/>
      <c r="B197" s="9"/>
      <c r="C197" s="9"/>
      <c r="D197" s="9"/>
      <c r="E197" s="9"/>
    </row>
    <row r="198" spans="1:5" ht="18.75">
      <c r="A198" s="4"/>
      <c r="B198" s="9"/>
      <c r="C198" s="9"/>
      <c r="D198" s="9"/>
      <c r="E198" s="9"/>
    </row>
    <row r="199" spans="1:5" ht="18.75">
      <c r="A199" s="4"/>
      <c r="B199" s="9"/>
      <c r="C199" s="9"/>
      <c r="D199" s="9"/>
      <c r="E199" s="9"/>
    </row>
    <row r="200" spans="1:5" ht="18.75">
      <c r="A200" s="4"/>
      <c r="B200" s="9"/>
      <c r="C200" s="9"/>
      <c r="D200" s="4"/>
      <c r="E200" s="9"/>
    </row>
    <row r="201" spans="1:5" ht="15">
      <c r="A201" s="9"/>
      <c r="B201" s="9"/>
      <c r="C201" s="9"/>
      <c r="D201" s="9"/>
      <c r="E201" s="9"/>
    </row>
    <row r="202" spans="1:5" ht="18.75">
      <c r="A202" s="5" t="s">
        <v>113</v>
      </c>
      <c r="B202" s="9"/>
      <c r="C202" s="9"/>
      <c r="D202" s="9"/>
      <c r="E202" s="9"/>
    </row>
    <row r="203" spans="1:5" ht="18.75">
      <c r="A203" s="5" t="s">
        <v>15</v>
      </c>
      <c r="B203" s="9"/>
      <c r="C203" s="9"/>
      <c r="D203" s="9"/>
      <c r="E203" s="9"/>
    </row>
    <row r="204" spans="1:5" ht="15">
      <c r="A204" s="9"/>
      <c r="B204" s="9"/>
      <c r="C204" s="9"/>
      <c r="D204" s="9"/>
      <c r="E204" s="9"/>
    </row>
    <row r="205" spans="1:5" ht="56.25">
      <c r="A205" s="6" t="s">
        <v>0</v>
      </c>
      <c r="B205" s="7" t="s">
        <v>1</v>
      </c>
      <c r="C205" s="7" t="s">
        <v>2</v>
      </c>
      <c r="D205" s="6" t="s">
        <v>3</v>
      </c>
      <c r="E205" s="7" t="s">
        <v>4</v>
      </c>
    </row>
    <row r="206" spans="1:5" ht="18.75">
      <c r="A206" s="8" t="s">
        <v>5</v>
      </c>
      <c r="B206" s="8">
        <f>ROUND((B156*1.0837),0)</f>
        <v>0</v>
      </c>
      <c r="C206" s="8">
        <f>ROUND((C156*1.0837),0)</f>
        <v>4398</v>
      </c>
      <c r="D206" s="8">
        <f>ROUND((D156*1.0837),0)</f>
        <v>0</v>
      </c>
      <c r="E206" s="11">
        <f>SUM(B206:D206)</f>
        <v>4398</v>
      </c>
    </row>
    <row r="207" spans="1:5" ht="18.75">
      <c r="A207" s="8" t="s">
        <v>17</v>
      </c>
      <c r="B207" s="8">
        <f aca="true" t="shared" si="11" ref="B207:D210">ROUND((B157*1.0837),0)</f>
        <v>0</v>
      </c>
      <c r="C207" s="8">
        <f t="shared" si="11"/>
        <v>2126</v>
      </c>
      <c r="D207" s="8">
        <f t="shared" si="11"/>
        <v>0</v>
      </c>
      <c r="E207" s="11">
        <f>SUM(B207:D207)</f>
        <v>2126</v>
      </c>
    </row>
    <row r="208" spans="1:5" ht="18.75">
      <c r="A208" s="8" t="s">
        <v>6</v>
      </c>
      <c r="B208" s="8">
        <f t="shared" si="11"/>
        <v>0</v>
      </c>
      <c r="C208" s="8">
        <f t="shared" si="11"/>
        <v>0</v>
      </c>
      <c r="D208" s="8">
        <f t="shared" si="11"/>
        <v>504</v>
      </c>
      <c r="E208" s="11">
        <f>SUM(B208:D208)</f>
        <v>504</v>
      </c>
    </row>
    <row r="209" spans="1:5" ht="18.75">
      <c r="A209" s="8" t="s">
        <v>7</v>
      </c>
      <c r="B209" s="8">
        <f t="shared" si="11"/>
        <v>0</v>
      </c>
      <c r="C209" s="8">
        <f t="shared" si="11"/>
        <v>0</v>
      </c>
      <c r="D209" s="8">
        <f t="shared" si="11"/>
        <v>391</v>
      </c>
      <c r="E209" s="11">
        <f>SUM(B209:D209)</f>
        <v>391</v>
      </c>
    </row>
    <row r="210" spans="1:5" ht="18.75">
      <c r="A210" s="8" t="s">
        <v>8</v>
      </c>
      <c r="B210" s="8">
        <f t="shared" si="11"/>
        <v>0</v>
      </c>
      <c r="C210" s="8">
        <f t="shared" si="11"/>
        <v>0</v>
      </c>
      <c r="D210" s="8">
        <f t="shared" si="11"/>
        <v>5319</v>
      </c>
      <c r="E210" s="11">
        <f>SUM(B210:D210)</f>
        <v>5319</v>
      </c>
    </row>
    <row r="211" spans="1:5" ht="18.75">
      <c r="A211" s="8"/>
      <c r="B211" s="8"/>
      <c r="C211" s="8"/>
      <c r="D211" s="8"/>
      <c r="E211" s="11"/>
    </row>
    <row r="212" spans="1:5" ht="18.75">
      <c r="A212" s="8"/>
      <c r="B212" s="8"/>
      <c r="C212" s="8"/>
      <c r="D212" s="8"/>
      <c r="E212" s="11"/>
    </row>
    <row r="213" spans="1:5" ht="18.75">
      <c r="A213" s="8" t="s">
        <v>9</v>
      </c>
      <c r="B213" s="8">
        <f aca="true" t="shared" si="12" ref="B213:D214">ROUND((B163*1.008),0)</f>
        <v>0</v>
      </c>
      <c r="C213" s="8">
        <f t="shared" si="12"/>
        <v>4</v>
      </c>
      <c r="D213" s="8">
        <f t="shared" si="12"/>
        <v>171</v>
      </c>
      <c r="E213" s="11">
        <f>SUM(B213:D213)</f>
        <v>175</v>
      </c>
    </row>
    <row r="214" spans="1:5" ht="18.75">
      <c r="A214" s="8" t="s">
        <v>10</v>
      </c>
      <c r="B214" s="8">
        <f t="shared" si="12"/>
        <v>0</v>
      </c>
      <c r="C214" s="8">
        <f t="shared" si="12"/>
        <v>11</v>
      </c>
      <c r="D214" s="8">
        <f t="shared" si="12"/>
        <v>201</v>
      </c>
      <c r="E214" s="11">
        <f>SUM(B214:D214)</f>
        <v>212</v>
      </c>
    </row>
    <row r="215" spans="1:5" ht="18.75">
      <c r="A215" s="8" t="s">
        <v>11</v>
      </c>
      <c r="B215" s="8"/>
      <c r="C215" s="8">
        <f>ROUND((C165*1.008),0)</f>
        <v>8</v>
      </c>
      <c r="D215" s="8">
        <f>ROUND((D165*1.008),0)</f>
        <v>718</v>
      </c>
      <c r="E215" s="11">
        <f>SUM(B215:D215)</f>
        <v>726</v>
      </c>
    </row>
    <row r="216" spans="1:5" ht="18.75">
      <c r="A216" s="8" t="s">
        <v>12</v>
      </c>
      <c r="B216" s="8"/>
      <c r="C216" s="8">
        <f>ROUND((C166*1.008),0)</f>
        <v>0</v>
      </c>
      <c r="D216" s="8">
        <f>ROUND((D166*1.008),0)</f>
        <v>0</v>
      </c>
      <c r="E216" s="12">
        <f>SUM(B216:D216)</f>
        <v>0</v>
      </c>
    </row>
    <row r="217" spans="1:5" ht="18.75">
      <c r="A217" s="8"/>
      <c r="B217" s="8"/>
      <c r="C217" s="8"/>
      <c r="D217" s="8"/>
      <c r="E217" s="11"/>
    </row>
    <row r="218" spans="1:5" ht="18.75">
      <c r="A218" s="8"/>
      <c r="B218" s="8"/>
      <c r="C218" s="8"/>
      <c r="D218" s="8"/>
      <c r="E218" s="11"/>
    </row>
    <row r="219" spans="1:5" ht="15">
      <c r="A219" s="9"/>
      <c r="B219" s="9"/>
      <c r="C219" s="9"/>
      <c r="D219" s="9"/>
      <c r="E219" s="9"/>
    </row>
    <row r="220" spans="1:5" ht="18.75">
      <c r="A220" s="95" t="s">
        <v>121</v>
      </c>
      <c r="B220" s="9"/>
      <c r="C220" s="9"/>
      <c r="D220" s="9"/>
      <c r="E220" s="9"/>
    </row>
    <row r="221" spans="1:5" ht="15">
      <c r="A221" s="9"/>
      <c r="B221" s="9"/>
      <c r="C221" s="9"/>
      <c r="D221" s="9"/>
      <c r="E221" s="9"/>
    </row>
    <row r="222" spans="1:5" ht="18.75">
      <c r="A222" s="4"/>
      <c r="B222" s="9"/>
      <c r="C222" s="9"/>
      <c r="D222" s="9"/>
      <c r="E222" s="9"/>
    </row>
    <row r="223" spans="1:5" ht="18.75">
      <c r="A223" s="4"/>
      <c r="B223" s="9"/>
      <c r="C223" s="9"/>
      <c r="D223" s="9"/>
      <c r="E223" s="9"/>
    </row>
    <row r="224" spans="1:5" ht="18.75">
      <c r="A224" s="4"/>
      <c r="B224" s="9"/>
      <c r="C224" s="9"/>
      <c r="D224" s="9"/>
      <c r="E224" s="9"/>
    </row>
    <row r="225" spans="1:5" ht="18.75">
      <c r="A225" s="4"/>
      <c r="B225" s="9"/>
      <c r="C225" s="9"/>
      <c r="D225" s="4"/>
      <c r="E225" s="9"/>
    </row>
    <row r="227" spans="1:5" ht="18.75">
      <c r="A227" s="5"/>
      <c r="B227" s="9"/>
      <c r="C227" s="9"/>
      <c r="D227" s="9"/>
      <c r="E227" s="9"/>
    </row>
    <row r="228" spans="1:5" ht="18.75">
      <c r="A228" s="5"/>
      <c r="B228" s="9"/>
      <c r="C228" s="9"/>
      <c r="D228" s="9"/>
      <c r="E228" s="9"/>
    </row>
    <row r="229" spans="1:5" ht="15">
      <c r="A229" s="9"/>
      <c r="B229" s="9"/>
      <c r="C229" s="9"/>
      <c r="D229" s="9"/>
      <c r="E229" s="9"/>
    </row>
    <row r="230" spans="1:5" ht="18.75">
      <c r="A230" s="174"/>
      <c r="B230" s="175"/>
      <c r="C230" s="175"/>
      <c r="D230" s="174"/>
      <c r="E230" s="175"/>
    </row>
    <row r="231" spans="1:5" ht="18.75">
      <c r="A231" s="176"/>
      <c r="B231" s="176"/>
      <c r="C231" s="176"/>
      <c r="D231" s="176"/>
      <c r="E231" s="177"/>
    </row>
    <row r="232" spans="1:5" ht="18.75">
      <c r="A232" s="176"/>
      <c r="B232" s="176"/>
      <c r="C232" s="176"/>
      <c r="D232" s="176"/>
      <c r="E232" s="177"/>
    </row>
    <row r="233" spans="1:5" ht="18.75">
      <c r="A233" s="176"/>
      <c r="B233" s="176"/>
      <c r="C233" s="176"/>
      <c r="D233" s="176"/>
      <c r="E233" s="177"/>
    </row>
    <row r="234" spans="1:5" ht="18.75">
      <c r="A234" s="176"/>
      <c r="B234" s="176"/>
      <c r="C234" s="176"/>
      <c r="D234" s="176"/>
      <c r="E234" s="177"/>
    </row>
    <row r="235" spans="1:5" ht="18.75">
      <c r="A235" s="176"/>
      <c r="B235" s="176"/>
      <c r="C235" s="176"/>
      <c r="D235" s="176"/>
      <c r="E235" s="177"/>
    </row>
    <row r="236" spans="1:5" ht="18.75">
      <c r="A236" s="176"/>
      <c r="B236" s="176"/>
      <c r="C236" s="176"/>
      <c r="D236" s="176"/>
      <c r="E236" s="177"/>
    </row>
    <row r="237" spans="1:5" ht="18.75">
      <c r="A237" s="176"/>
      <c r="B237" s="176"/>
      <c r="C237" s="176"/>
      <c r="D237" s="176"/>
      <c r="E237" s="177"/>
    </row>
    <row r="238" spans="1:5" ht="18.75">
      <c r="A238" s="176"/>
      <c r="B238" s="176"/>
      <c r="C238" s="176"/>
      <c r="D238" s="176"/>
      <c r="E238" s="177"/>
    </row>
    <row r="239" spans="1:5" ht="18.75">
      <c r="A239" s="176"/>
      <c r="B239" s="176"/>
      <c r="C239" s="176"/>
      <c r="D239" s="176"/>
      <c r="E239" s="177"/>
    </row>
    <row r="240" spans="1:5" ht="18.75">
      <c r="A240" s="176"/>
      <c r="B240" s="176"/>
      <c r="C240" s="176"/>
      <c r="D240" s="176"/>
      <c r="E240" s="177"/>
    </row>
    <row r="241" spans="1:5" ht="18.75">
      <c r="A241" s="176"/>
      <c r="B241" s="176"/>
      <c r="C241" s="176"/>
      <c r="D241" s="178"/>
      <c r="E241" s="178"/>
    </row>
    <row r="242" spans="1:5" ht="18.75">
      <c r="A242" s="176"/>
      <c r="B242" s="176"/>
      <c r="C242" s="176"/>
      <c r="D242" s="176"/>
      <c r="E242" s="177"/>
    </row>
    <row r="243" spans="1:5" ht="18.75">
      <c r="A243" s="176"/>
      <c r="B243" s="176"/>
      <c r="C243" s="176"/>
      <c r="D243" s="176"/>
      <c r="E243" s="177"/>
    </row>
    <row r="244" spans="1:5" ht="15">
      <c r="A244" s="9"/>
      <c r="B244" s="9"/>
      <c r="C244" s="9"/>
      <c r="D244" s="9"/>
      <c r="E244" s="9"/>
    </row>
    <row r="245" spans="1:5" ht="18.75">
      <c r="A245" s="95"/>
      <c r="B245" s="9"/>
      <c r="C245" s="9"/>
      <c r="D245" s="9"/>
      <c r="E245" s="9"/>
    </row>
    <row r="246" spans="1:5" ht="15">
      <c r="A246" s="9"/>
      <c r="B246" s="9"/>
      <c r="C246" s="9"/>
      <c r="D246" s="9"/>
      <c r="E246" s="9"/>
    </row>
    <row r="247" spans="1:5" ht="18.75">
      <c r="A247" s="4"/>
      <c r="B247" s="9"/>
      <c r="C247" s="9"/>
      <c r="D247" s="9"/>
      <c r="E247" s="9"/>
    </row>
    <row r="248" spans="1:5" ht="18.75">
      <c r="A248" s="4"/>
      <c r="B248" s="9"/>
      <c r="C248" s="9"/>
      <c r="D248" s="9"/>
      <c r="E248" s="9"/>
    </row>
    <row r="249" spans="1:5" ht="18.75">
      <c r="A249" s="4"/>
      <c r="B249" s="9"/>
      <c r="C249" s="9"/>
      <c r="D249" s="9"/>
      <c r="E249" s="9"/>
    </row>
    <row r="252" spans="1:5" ht="18.75">
      <c r="A252" s="5"/>
      <c r="B252" s="9"/>
      <c r="C252" s="9"/>
      <c r="D252" s="9"/>
      <c r="E252" s="9"/>
    </row>
    <row r="253" spans="1:5" ht="18.75">
      <c r="A253" s="5"/>
      <c r="B253" s="9"/>
      <c r="C253" s="9"/>
      <c r="D253" s="9"/>
      <c r="E253" s="9"/>
    </row>
    <row r="254" spans="1:5" ht="15">
      <c r="A254" s="9"/>
      <c r="B254" s="9"/>
      <c r="C254" s="9"/>
      <c r="D254" s="9"/>
      <c r="E254" s="9"/>
    </row>
    <row r="255" spans="1:5" ht="18.75">
      <c r="A255" s="174"/>
      <c r="B255" s="175"/>
      <c r="C255" s="175"/>
      <c r="D255" s="174"/>
      <c r="E255" s="175"/>
    </row>
    <row r="256" spans="1:5" ht="18.75">
      <c r="A256" s="176"/>
      <c r="B256" s="176"/>
      <c r="C256" s="176"/>
      <c r="D256" s="176"/>
      <c r="E256" s="177"/>
    </row>
    <row r="257" spans="1:5" ht="18.75">
      <c r="A257" s="176"/>
      <c r="B257" s="176"/>
      <c r="C257" s="176"/>
      <c r="D257" s="176"/>
      <c r="E257" s="177"/>
    </row>
    <row r="258" spans="1:5" ht="18.75">
      <c r="A258" s="176"/>
      <c r="B258" s="176"/>
      <c r="C258" s="176"/>
      <c r="D258" s="176"/>
      <c r="E258" s="177"/>
    </row>
    <row r="259" spans="1:5" ht="18.75">
      <c r="A259" s="176"/>
      <c r="B259" s="176"/>
      <c r="C259" s="176"/>
      <c r="D259" s="176"/>
      <c r="E259" s="177"/>
    </row>
    <row r="260" spans="1:5" ht="18.75">
      <c r="A260" s="176"/>
      <c r="B260" s="176"/>
      <c r="C260" s="176"/>
      <c r="D260" s="176"/>
      <c r="E260" s="177"/>
    </row>
    <row r="261" spans="1:5" ht="18.75">
      <c r="A261" s="176"/>
      <c r="B261" s="176"/>
      <c r="C261" s="176"/>
      <c r="D261" s="176"/>
      <c r="E261" s="177"/>
    </row>
    <row r="262" spans="1:5" ht="18.75">
      <c r="A262" s="176"/>
      <c r="B262" s="176"/>
      <c r="C262" s="176"/>
      <c r="D262" s="176"/>
      <c r="E262" s="177"/>
    </row>
    <row r="263" spans="1:5" ht="18.75">
      <c r="A263" s="176"/>
      <c r="B263" s="176"/>
      <c r="C263" s="176"/>
      <c r="D263" s="176"/>
      <c r="E263" s="177"/>
    </row>
    <row r="264" spans="1:5" ht="18.75">
      <c r="A264" s="176"/>
      <c r="B264" s="176"/>
      <c r="C264" s="176"/>
      <c r="D264" s="176"/>
      <c r="E264" s="177"/>
    </row>
    <row r="265" spans="1:5" ht="18.75">
      <c r="A265" s="176"/>
      <c r="B265" s="176"/>
      <c r="C265" s="176"/>
      <c r="D265" s="176"/>
      <c r="E265" s="177"/>
    </row>
    <row r="266" spans="1:5" ht="18.75">
      <c r="A266" s="176"/>
      <c r="B266" s="176"/>
      <c r="C266" s="176"/>
      <c r="D266" s="178"/>
      <c r="E266" s="178"/>
    </row>
    <row r="267" spans="1:5" ht="18.75">
      <c r="A267" s="176"/>
      <c r="B267" s="176"/>
      <c r="C267" s="176"/>
      <c r="D267" s="176"/>
      <c r="E267" s="177"/>
    </row>
    <row r="268" spans="1:5" ht="18.75">
      <c r="A268" s="176"/>
      <c r="B268" s="176"/>
      <c r="C268" s="176"/>
      <c r="D268" s="176"/>
      <c r="E268" s="177"/>
    </row>
    <row r="269" spans="1:5" ht="15">
      <c r="A269" s="9"/>
      <c r="B269" s="9"/>
      <c r="C269" s="9"/>
      <c r="D269" s="9"/>
      <c r="E269" s="9"/>
    </row>
    <row r="270" spans="1:5" ht="18.75">
      <c r="A270" s="95"/>
      <c r="B270" s="9"/>
      <c r="C270" s="9"/>
      <c r="D270" s="9"/>
      <c r="E270" s="9"/>
    </row>
    <row r="271" spans="1:5" ht="15">
      <c r="A271" s="9"/>
      <c r="B271" s="9"/>
      <c r="C271" s="9"/>
      <c r="D271" s="9"/>
      <c r="E271" s="9"/>
    </row>
    <row r="272" spans="1:5" ht="18.75">
      <c r="A272" s="4"/>
      <c r="B272" s="9"/>
      <c r="C272" s="9"/>
      <c r="D272" s="9"/>
      <c r="E272" s="9"/>
    </row>
    <row r="273" spans="1:5" ht="18.75">
      <c r="A273" s="4"/>
      <c r="B273" s="9"/>
      <c r="C273" s="9"/>
      <c r="D273" s="9"/>
      <c r="E273" s="9"/>
    </row>
    <row r="274" spans="1:5" ht="18.75">
      <c r="A274" s="4"/>
      <c r="B274" s="9"/>
      <c r="C274" s="9"/>
      <c r="D274" s="9"/>
      <c r="E274" s="9"/>
    </row>
    <row r="277" spans="1:5" ht="18.75">
      <c r="A277" s="5"/>
      <c r="B277" s="9"/>
      <c r="C277" s="9"/>
      <c r="D277" s="9"/>
      <c r="E277" s="9"/>
    </row>
    <row r="278" spans="1:5" ht="18.75">
      <c r="A278" s="5"/>
      <c r="B278" s="9"/>
      <c r="C278" s="9"/>
      <c r="D278" s="9"/>
      <c r="E278" s="9"/>
    </row>
    <row r="279" spans="1:5" ht="15">
      <c r="A279" s="9"/>
      <c r="B279" s="9"/>
      <c r="C279" s="9"/>
      <c r="D279" s="9"/>
      <c r="E279" s="9"/>
    </row>
    <row r="280" spans="1:5" ht="18.75">
      <c r="A280" s="174"/>
      <c r="B280" s="175"/>
      <c r="C280" s="175"/>
      <c r="D280" s="174"/>
      <c r="E280" s="175"/>
    </row>
    <row r="281" spans="1:5" ht="18.75">
      <c r="A281" s="176"/>
      <c r="B281" s="176"/>
      <c r="C281" s="176"/>
      <c r="D281" s="176"/>
      <c r="E281" s="177"/>
    </row>
    <row r="282" spans="1:5" ht="18.75">
      <c r="A282" s="176"/>
      <c r="B282" s="176"/>
      <c r="C282" s="176"/>
      <c r="D282" s="176"/>
      <c r="E282" s="177"/>
    </row>
    <row r="283" spans="1:5" ht="18.75">
      <c r="A283" s="176"/>
      <c r="B283" s="176"/>
      <c r="C283" s="176"/>
      <c r="D283" s="176"/>
      <c r="E283" s="177"/>
    </row>
    <row r="284" spans="1:5" ht="18.75">
      <c r="A284" s="176"/>
      <c r="B284" s="176"/>
      <c r="C284" s="176"/>
      <c r="D284" s="176"/>
      <c r="E284" s="177"/>
    </row>
    <row r="285" spans="1:5" ht="18.75">
      <c r="A285" s="176"/>
      <c r="B285" s="176"/>
      <c r="C285" s="176"/>
      <c r="D285" s="176"/>
      <c r="E285" s="177"/>
    </row>
    <row r="286" spans="1:5" ht="18.75">
      <c r="A286" s="176"/>
      <c r="B286" s="176"/>
      <c r="C286" s="176"/>
      <c r="D286" s="176"/>
      <c r="E286" s="177"/>
    </row>
    <row r="287" spans="1:5" ht="18.75">
      <c r="A287" s="176"/>
      <c r="B287" s="176"/>
      <c r="C287" s="176"/>
      <c r="D287" s="176"/>
      <c r="E287" s="177"/>
    </row>
    <row r="288" spans="1:5" ht="18.75">
      <c r="A288" s="176"/>
      <c r="B288" s="176"/>
      <c r="C288" s="176"/>
      <c r="D288" s="176"/>
      <c r="E288" s="177"/>
    </row>
    <row r="289" spans="1:5" ht="18.75">
      <c r="A289" s="176"/>
      <c r="B289" s="176"/>
      <c r="C289" s="176"/>
      <c r="D289" s="176"/>
      <c r="E289" s="177"/>
    </row>
    <row r="290" spans="1:5" ht="18.75">
      <c r="A290" s="176"/>
      <c r="B290" s="176"/>
      <c r="C290" s="176"/>
      <c r="D290" s="176"/>
      <c r="E290" s="177"/>
    </row>
    <row r="291" spans="1:5" ht="18.75">
      <c r="A291" s="176"/>
      <c r="B291" s="176"/>
      <c r="C291" s="176"/>
      <c r="D291" s="178"/>
      <c r="E291" s="178"/>
    </row>
    <row r="292" spans="1:5" ht="18.75">
      <c r="A292" s="176"/>
      <c r="B292" s="176"/>
      <c r="C292" s="176"/>
      <c r="D292" s="176"/>
      <c r="E292" s="177"/>
    </row>
    <row r="293" spans="1:5" ht="18.75">
      <c r="A293" s="176"/>
      <c r="B293" s="176"/>
      <c r="C293" s="176"/>
      <c r="D293" s="176"/>
      <c r="E293" s="177"/>
    </row>
    <row r="294" spans="1:5" ht="15">
      <c r="A294" s="9"/>
      <c r="B294" s="9"/>
      <c r="C294" s="9"/>
      <c r="D294" s="9"/>
      <c r="E294" s="9"/>
    </row>
    <row r="295" spans="1:5" ht="18.75">
      <c r="A295" s="95"/>
      <c r="B295" s="9"/>
      <c r="C295" s="9"/>
      <c r="D295" s="9"/>
      <c r="E295" s="9"/>
    </row>
    <row r="296" spans="1:5" ht="15">
      <c r="A296" s="9"/>
      <c r="B296" s="9"/>
      <c r="C296" s="9"/>
      <c r="D296" s="9"/>
      <c r="E296" s="9"/>
    </row>
    <row r="297" spans="1:5" ht="18.75">
      <c r="A297" s="4"/>
      <c r="B297" s="9"/>
      <c r="C297" s="9"/>
      <c r="D297" s="9"/>
      <c r="E297" s="9"/>
    </row>
    <row r="298" spans="1:5" ht="18.75">
      <c r="A298" s="4"/>
      <c r="B298" s="9"/>
      <c r="C298" s="9"/>
      <c r="D298" s="9"/>
      <c r="E298" s="9"/>
    </row>
    <row r="299" spans="1:5" ht="18.75">
      <c r="A299" s="4"/>
      <c r="B299" s="9"/>
      <c r="C299" s="9"/>
      <c r="D299" s="9"/>
      <c r="E299" s="9"/>
    </row>
    <row r="302" spans="1:5" ht="18.75">
      <c r="A302" s="5"/>
      <c r="B302" s="9"/>
      <c r="C302" s="9"/>
      <c r="D302" s="9"/>
      <c r="E302" s="9"/>
    </row>
    <row r="303" spans="1:5" ht="18.75">
      <c r="A303" s="5"/>
      <c r="B303" s="9"/>
      <c r="C303" s="9"/>
      <c r="D303" s="9"/>
      <c r="E303" s="9"/>
    </row>
    <row r="304" spans="1:5" ht="15">
      <c r="A304" s="9"/>
      <c r="B304" s="9"/>
      <c r="C304" s="9"/>
      <c r="D304" s="9"/>
      <c r="E304" s="9"/>
    </row>
    <row r="305" spans="1:5" ht="18.75">
      <c r="A305" s="174"/>
      <c r="B305" s="175"/>
      <c r="C305" s="175"/>
      <c r="D305" s="174"/>
      <c r="E305" s="175"/>
    </row>
    <row r="306" spans="1:5" ht="18.75">
      <c r="A306" s="176"/>
      <c r="B306" s="176"/>
      <c r="C306" s="176"/>
      <c r="D306" s="176"/>
      <c r="E306" s="177"/>
    </row>
    <row r="307" spans="1:5" ht="18.75">
      <c r="A307" s="176"/>
      <c r="B307" s="176"/>
      <c r="C307" s="176"/>
      <c r="D307" s="176"/>
      <c r="E307" s="177"/>
    </row>
    <row r="308" spans="1:5" ht="18.75">
      <c r="A308" s="176"/>
      <c r="B308" s="176"/>
      <c r="C308" s="176"/>
      <c r="D308" s="176"/>
      <c r="E308" s="177"/>
    </row>
    <row r="309" spans="1:5" ht="18.75">
      <c r="A309" s="176"/>
      <c r="B309" s="176"/>
      <c r="C309" s="176"/>
      <c r="D309" s="176"/>
      <c r="E309" s="177"/>
    </row>
    <row r="310" spans="1:5" ht="18.75">
      <c r="A310" s="176"/>
      <c r="B310" s="176"/>
      <c r="C310" s="176"/>
      <c r="D310" s="176"/>
      <c r="E310" s="177"/>
    </row>
    <row r="311" spans="1:5" ht="18.75">
      <c r="A311" s="176"/>
      <c r="B311" s="176"/>
      <c r="C311" s="176"/>
      <c r="D311" s="176"/>
      <c r="E311" s="177"/>
    </row>
    <row r="312" spans="1:5" ht="18.75">
      <c r="A312" s="176"/>
      <c r="B312" s="176"/>
      <c r="C312" s="176"/>
      <c r="D312" s="176"/>
      <c r="E312" s="177"/>
    </row>
    <row r="313" spans="1:5" ht="18.75">
      <c r="A313" s="176"/>
      <c r="B313" s="176"/>
      <c r="C313" s="176"/>
      <c r="D313" s="176"/>
      <c r="E313" s="177"/>
    </row>
    <row r="314" spans="1:5" ht="18.75">
      <c r="A314" s="176"/>
      <c r="B314" s="176"/>
      <c r="C314" s="176"/>
      <c r="D314" s="176"/>
      <c r="E314" s="177"/>
    </row>
    <row r="315" spans="1:5" ht="18.75">
      <c r="A315" s="176"/>
      <c r="B315" s="176"/>
      <c r="C315" s="176"/>
      <c r="D315" s="176"/>
      <c r="E315" s="177"/>
    </row>
    <row r="316" spans="1:5" ht="18.75">
      <c r="A316" s="176"/>
      <c r="B316" s="176"/>
      <c r="C316" s="176"/>
      <c r="D316" s="178"/>
      <c r="E316" s="178"/>
    </row>
    <row r="317" spans="1:5" ht="18.75">
      <c r="A317" s="176"/>
      <c r="B317" s="176"/>
      <c r="C317" s="176"/>
      <c r="D317" s="176"/>
      <c r="E317" s="177"/>
    </row>
    <row r="318" spans="1:5" ht="18.75">
      <c r="A318" s="176"/>
      <c r="B318" s="176"/>
      <c r="C318" s="176"/>
      <c r="D318" s="176"/>
      <c r="E318" s="177"/>
    </row>
    <row r="319" spans="1:5" ht="15">
      <c r="A319" s="9"/>
      <c r="B319" s="9"/>
      <c r="C319" s="9"/>
      <c r="D319" s="9"/>
      <c r="E319" s="9"/>
    </row>
    <row r="320" spans="1:5" ht="18.75">
      <c r="A320" s="95"/>
      <c r="B320" s="9"/>
      <c r="C320" s="9"/>
      <c r="D320" s="9"/>
      <c r="E320" s="9"/>
    </row>
    <row r="321" spans="1:5" ht="15">
      <c r="A321" s="9"/>
      <c r="B321" s="9"/>
      <c r="C321" s="9"/>
      <c r="D321" s="9"/>
      <c r="E321" s="9"/>
    </row>
    <row r="322" spans="1:5" ht="18.75">
      <c r="A322" s="4"/>
      <c r="B322" s="9"/>
      <c r="C322" s="9"/>
      <c r="D322" s="9"/>
      <c r="E322" s="9"/>
    </row>
    <row r="323" spans="1:5" ht="18.75">
      <c r="A323" s="4"/>
      <c r="B323" s="9"/>
      <c r="C323" s="9"/>
      <c r="D323" s="9"/>
      <c r="E323" s="9"/>
    </row>
    <row r="324" spans="1:5" ht="18.75">
      <c r="A324" s="4"/>
      <c r="B324" s="9"/>
      <c r="C324" s="9"/>
      <c r="D324" s="9"/>
      <c r="E324" s="9"/>
    </row>
    <row r="327" spans="1:5" ht="18.75">
      <c r="A327" s="5"/>
      <c r="B327" s="9"/>
      <c r="C327" s="9"/>
      <c r="D327" s="9"/>
      <c r="E327" s="9"/>
    </row>
    <row r="328" spans="1:5" ht="18.75">
      <c r="A328" s="5"/>
      <c r="B328" s="9"/>
      <c r="C328" s="9"/>
      <c r="D328" s="9"/>
      <c r="E328" s="9"/>
    </row>
    <row r="329" spans="1:5" ht="15">
      <c r="A329" s="9"/>
      <c r="B329" s="9"/>
      <c r="C329" s="9"/>
      <c r="D329" s="9"/>
      <c r="E329" s="9"/>
    </row>
    <row r="330" spans="1:5" ht="18.75">
      <c r="A330" s="174"/>
      <c r="B330" s="175"/>
      <c r="C330" s="175"/>
      <c r="D330" s="174"/>
      <c r="E330" s="175"/>
    </row>
    <row r="331" spans="1:5" ht="18.75">
      <c r="A331" s="176"/>
      <c r="B331" s="176"/>
      <c r="C331" s="176"/>
      <c r="D331" s="176"/>
      <c r="E331" s="177"/>
    </row>
    <row r="332" spans="1:5" ht="18.75">
      <c r="A332" s="176"/>
      <c r="B332" s="176"/>
      <c r="C332" s="176"/>
      <c r="D332" s="176"/>
      <c r="E332" s="177"/>
    </row>
    <row r="333" spans="1:5" ht="18.75">
      <c r="A333" s="176"/>
      <c r="B333" s="176"/>
      <c r="C333" s="176"/>
      <c r="D333" s="176"/>
      <c r="E333" s="177"/>
    </row>
    <row r="334" spans="1:5" ht="18.75">
      <c r="A334" s="176"/>
      <c r="B334" s="176"/>
      <c r="C334" s="176"/>
      <c r="D334" s="176"/>
      <c r="E334" s="177"/>
    </row>
    <row r="335" spans="1:5" ht="18.75">
      <c r="A335" s="176"/>
      <c r="B335" s="176"/>
      <c r="C335" s="176"/>
      <c r="D335" s="176"/>
      <c r="E335" s="177"/>
    </row>
    <row r="336" spans="1:5" ht="18.75">
      <c r="A336" s="176"/>
      <c r="B336" s="176"/>
      <c r="C336" s="176"/>
      <c r="D336" s="176"/>
      <c r="E336" s="177"/>
    </row>
    <row r="337" spans="1:5" ht="18.75">
      <c r="A337" s="176"/>
      <c r="B337" s="176"/>
      <c r="C337" s="176"/>
      <c r="D337" s="176"/>
      <c r="E337" s="177"/>
    </row>
    <row r="338" spans="1:5" ht="18.75">
      <c r="A338" s="176"/>
      <c r="B338" s="176"/>
      <c r="C338" s="176"/>
      <c r="D338" s="176"/>
      <c r="E338" s="177"/>
    </row>
    <row r="339" spans="1:5" ht="18.75">
      <c r="A339" s="176"/>
      <c r="B339" s="176"/>
      <c r="C339" s="176"/>
      <c r="D339" s="176"/>
      <c r="E339" s="177"/>
    </row>
    <row r="340" spans="1:5" ht="18.75">
      <c r="A340" s="176"/>
      <c r="B340" s="176"/>
      <c r="C340" s="176"/>
      <c r="D340" s="176"/>
      <c r="E340" s="177"/>
    </row>
    <row r="341" spans="1:5" ht="18.75">
      <c r="A341" s="176"/>
      <c r="B341" s="176"/>
      <c r="C341" s="176"/>
      <c r="D341" s="178"/>
      <c r="E341" s="178"/>
    </row>
    <row r="342" spans="1:5" ht="18.75">
      <c r="A342" s="176"/>
      <c r="B342" s="176"/>
      <c r="C342" s="176"/>
      <c r="D342" s="176"/>
      <c r="E342" s="177"/>
    </row>
    <row r="343" spans="1:5" ht="18.75">
      <c r="A343" s="176"/>
      <c r="B343" s="176"/>
      <c r="C343" s="176"/>
      <c r="D343" s="176"/>
      <c r="E343" s="177"/>
    </row>
    <row r="344" spans="1:5" ht="15">
      <c r="A344" s="9"/>
      <c r="B344" s="9"/>
      <c r="C344" s="9"/>
      <c r="D344" s="9"/>
      <c r="E344" s="9"/>
    </row>
    <row r="345" spans="1:5" ht="18.75">
      <c r="A345" s="95"/>
      <c r="B345" s="9"/>
      <c r="C345" s="9"/>
      <c r="D345" s="9"/>
      <c r="E345" s="9"/>
    </row>
    <row r="346" spans="1:5" ht="15">
      <c r="A346" s="9"/>
      <c r="B346" s="9"/>
      <c r="C346" s="9"/>
      <c r="D346" s="9"/>
      <c r="E346" s="9"/>
    </row>
    <row r="347" spans="1:5" ht="18.75">
      <c r="A347" s="4"/>
      <c r="B347" s="9"/>
      <c r="C347" s="9"/>
      <c r="D347" s="9"/>
      <c r="E347" s="9"/>
    </row>
    <row r="348" spans="1:5" ht="18.75">
      <c r="A348" s="4"/>
      <c r="B348" s="9"/>
      <c r="C348" s="9"/>
      <c r="D348" s="9"/>
      <c r="E348" s="9"/>
    </row>
    <row r="349" spans="1:5" ht="18.75">
      <c r="A349" s="4"/>
      <c r="B349" s="9"/>
      <c r="C349" s="9"/>
      <c r="D349" s="9"/>
      <c r="E349" s="9"/>
    </row>
    <row r="352" spans="1:5" ht="18.75">
      <c r="A352" s="5"/>
      <c r="B352" s="9"/>
      <c r="C352" s="9"/>
      <c r="D352" s="9"/>
      <c r="E352" s="9"/>
    </row>
    <row r="353" spans="1:5" ht="18.75">
      <c r="A353" s="5"/>
      <c r="B353" s="9"/>
      <c r="C353" s="9"/>
      <c r="D353" s="9"/>
      <c r="E353" s="9"/>
    </row>
    <row r="354" spans="1:5" ht="15">
      <c r="A354" s="9"/>
      <c r="B354" s="9"/>
      <c r="C354" s="9"/>
      <c r="D354" s="9"/>
      <c r="E354" s="9"/>
    </row>
    <row r="355" spans="1:5" ht="18.75">
      <c r="A355" s="174"/>
      <c r="B355" s="175"/>
      <c r="C355" s="175"/>
      <c r="D355" s="174"/>
      <c r="E355" s="175"/>
    </row>
    <row r="356" spans="1:5" ht="18.75">
      <c r="A356" s="176"/>
      <c r="B356" s="176"/>
      <c r="C356" s="176"/>
      <c r="D356" s="176"/>
      <c r="E356" s="177"/>
    </row>
    <row r="357" spans="1:5" ht="18.75">
      <c r="A357" s="176"/>
      <c r="B357" s="176"/>
      <c r="C357" s="176"/>
      <c r="D357" s="176"/>
      <c r="E357" s="177"/>
    </row>
    <row r="358" spans="1:5" ht="18.75">
      <c r="A358" s="176"/>
      <c r="B358" s="176"/>
      <c r="C358" s="176"/>
      <c r="D358" s="176"/>
      <c r="E358" s="177"/>
    </row>
    <row r="359" spans="1:5" ht="18.75">
      <c r="A359" s="176"/>
      <c r="B359" s="176"/>
      <c r="C359" s="176"/>
      <c r="D359" s="176"/>
      <c r="E359" s="177"/>
    </row>
    <row r="360" spans="1:5" ht="18.75">
      <c r="A360" s="176"/>
      <c r="B360" s="176"/>
      <c r="C360" s="176"/>
      <c r="D360" s="176"/>
      <c r="E360" s="177"/>
    </row>
    <row r="361" spans="1:5" ht="18.75">
      <c r="A361" s="176"/>
      <c r="B361" s="176"/>
      <c r="C361" s="176"/>
      <c r="D361" s="176"/>
      <c r="E361" s="177"/>
    </row>
    <row r="362" spans="1:5" ht="18.75">
      <c r="A362" s="176"/>
      <c r="B362" s="176"/>
      <c r="C362" s="176"/>
      <c r="D362" s="176"/>
      <c r="E362" s="177"/>
    </row>
    <row r="363" spans="1:5" ht="18.75">
      <c r="A363" s="176"/>
      <c r="B363" s="176"/>
      <c r="C363" s="176"/>
      <c r="D363" s="176"/>
      <c r="E363" s="177"/>
    </row>
    <row r="364" spans="1:5" ht="18.75">
      <c r="A364" s="176"/>
      <c r="B364" s="176"/>
      <c r="C364" s="176"/>
      <c r="D364" s="176"/>
      <c r="E364" s="177"/>
    </row>
    <row r="365" spans="1:5" ht="18.75">
      <c r="A365" s="176"/>
      <c r="B365" s="176"/>
      <c r="C365" s="176"/>
      <c r="D365" s="176"/>
      <c r="E365" s="177"/>
    </row>
    <row r="366" spans="1:5" ht="18.75">
      <c r="A366" s="176"/>
      <c r="B366" s="176"/>
      <c r="C366" s="176"/>
      <c r="D366" s="178"/>
      <c r="E366" s="178"/>
    </row>
    <row r="367" spans="1:5" ht="18.75">
      <c r="A367" s="176"/>
      <c r="B367" s="176"/>
      <c r="C367" s="176"/>
      <c r="D367" s="176"/>
      <c r="E367" s="177"/>
    </row>
    <row r="368" spans="1:5" ht="18.75">
      <c r="A368" s="176"/>
      <c r="B368" s="176"/>
      <c r="C368" s="176"/>
      <c r="D368" s="176"/>
      <c r="E368" s="177"/>
    </row>
    <row r="369" spans="1:5" ht="15">
      <c r="A369" s="9"/>
      <c r="B369" s="9"/>
      <c r="C369" s="9"/>
      <c r="D369" s="9"/>
      <c r="E369" s="9"/>
    </row>
    <row r="370" spans="1:5" ht="18.75">
      <c r="A370" s="95"/>
      <c r="B370" s="9"/>
      <c r="C370" s="9"/>
      <c r="D370" s="9"/>
      <c r="E370" s="9"/>
    </row>
    <row r="371" spans="1:5" ht="15">
      <c r="A371" s="9"/>
      <c r="B371" s="9"/>
      <c r="C371" s="9"/>
      <c r="D371" s="9"/>
      <c r="E371" s="9"/>
    </row>
    <row r="372" spans="1:5" ht="18.75">
      <c r="A372" s="4"/>
      <c r="B372" s="9"/>
      <c r="C372" s="9"/>
      <c r="D372" s="9"/>
      <c r="E372" s="9"/>
    </row>
    <row r="373" spans="1:5" ht="18.75">
      <c r="A373" s="4"/>
      <c r="B373" s="9"/>
      <c r="C373" s="9"/>
      <c r="D373" s="9"/>
      <c r="E373" s="9"/>
    </row>
    <row r="374" spans="1:5" ht="18.75">
      <c r="A374" s="4"/>
      <c r="B374" s="9"/>
      <c r="C374" s="9"/>
      <c r="D374" s="9"/>
      <c r="E374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3"/>
  <sheetViews>
    <sheetView zoomScale="136" zoomScaleNormal="136" zoomScalePageLayoutView="0" workbookViewId="0" topLeftCell="A124">
      <selection activeCell="D133" sqref="D133"/>
    </sheetView>
  </sheetViews>
  <sheetFormatPr defaultColWidth="9.140625" defaultRowHeight="15"/>
  <cols>
    <col min="1" max="1" width="7.421875" style="0" customWidth="1"/>
    <col min="2" max="3" width="4.28125" style="0" customWidth="1"/>
    <col min="4" max="4" width="4.140625" style="0" customWidth="1"/>
    <col min="5" max="5" width="5.140625" style="0" customWidth="1"/>
    <col min="6" max="6" width="5.421875" style="0" customWidth="1"/>
    <col min="7" max="7" width="5.00390625" style="0" customWidth="1"/>
    <col min="8" max="8" width="4.421875" style="0" customWidth="1"/>
    <col min="9" max="9" width="4.28125" style="0" customWidth="1"/>
    <col min="10" max="10" width="4.140625" style="0" customWidth="1"/>
    <col min="11" max="11" width="4.28125" style="0" customWidth="1"/>
    <col min="12" max="12" width="4.140625" style="0" customWidth="1"/>
    <col min="13" max="13" width="4.57421875" style="0" customWidth="1"/>
    <col min="14" max="14" width="4.140625" style="0" customWidth="1"/>
    <col min="15" max="15" width="4.421875" style="0" customWidth="1"/>
    <col min="16" max="17" width="4.28125" style="0" customWidth="1"/>
    <col min="18" max="18" width="4.140625" style="0" customWidth="1"/>
    <col min="19" max="19" width="4.421875" style="0" customWidth="1"/>
    <col min="20" max="20" width="4.140625" style="0" customWidth="1"/>
    <col min="21" max="21" width="4.28125" style="0" customWidth="1"/>
    <col min="22" max="22" width="4.00390625" style="0" customWidth="1"/>
    <col min="23" max="23" width="4.8515625" style="0" customWidth="1"/>
    <col min="24" max="24" width="4.140625" style="0" customWidth="1"/>
    <col min="25" max="25" width="4.8515625" style="0" customWidth="1"/>
    <col min="26" max="26" width="4.140625" style="0" customWidth="1"/>
    <col min="27" max="27" width="4.00390625" style="0" customWidth="1"/>
    <col min="28" max="30" width="4.28125" style="0" customWidth="1"/>
    <col min="31" max="31" width="3.7109375" style="0" customWidth="1"/>
    <col min="32" max="32" width="3.8515625" style="0" customWidth="1"/>
    <col min="33" max="33" width="5.7109375" style="0" customWidth="1"/>
    <col min="34" max="34" width="5.57421875" style="0" customWidth="1"/>
  </cols>
  <sheetData>
    <row r="1" spans="1:26" ht="15">
      <c r="A1" s="13" t="s">
        <v>109</v>
      </c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13"/>
      <c r="N1" s="14"/>
      <c r="O1" s="14"/>
      <c r="P1" s="14"/>
      <c r="Q1" s="14"/>
      <c r="R1" s="14"/>
      <c r="S1" s="14"/>
      <c r="T1" s="14"/>
      <c r="U1" s="9"/>
      <c r="V1" s="9"/>
      <c r="W1" s="9"/>
      <c r="X1" s="9"/>
      <c r="Y1" s="9"/>
      <c r="Z1" s="9"/>
    </row>
    <row r="2" spans="1:32" ht="15">
      <c r="A2" s="15" t="s">
        <v>18</v>
      </c>
      <c r="B2" s="15"/>
      <c r="C2" s="107">
        <v>2019</v>
      </c>
      <c r="D2" s="101"/>
      <c r="E2" s="107">
        <v>2020</v>
      </c>
      <c r="F2" s="101"/>
      <c r="G2" s="107">
        <v>2021</v>
      </c>
      <c r="H2" s="131"/>
      <c r="I2" s="246" t="s">
        <v>97</v>
      </c>
      <c r="J2" s="232"/>
      <c r="K2" s="246" t="s">
        <v>100</v>
      </c>
      <c r="L2" s="232"/>
      <c r="M2" s="232" t="s">
        <v>98</v>
      </c>
      <c r="N2" s="233"/>
      <c r="O2" s="233" t="s">
        <v>110</v>
      </c>
      <c r="P2" s="233"/>
      <c r="Q2" s="233" t="s">
        <v>111</v>
      </c>
      <c r="R2" s="233"/>
      <c r="S2" s="233" t="s">
        <v>112</v>
      </c>
      <c r="T2" s="233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</row>
    <row r="3" spans="1:32" ht="15">
      <c r="A3" s="15"/>
      <c r="B3" s="15" t="s">
        <v>20</v>
      </c>
      <c r="C3" s="101" t="s">
        <v>21</v>
      </c>
      <c r="D3" s="101" t="s">
        <v>22</v>
      </c>
      <c r="E3" s="101" t="s">
        <v>21</v>
      </c>
      <c r="F3" s="102" t="s">
        <v>22</v>
      </c>
      <c r="G3" s="101" t="s">
        <v>21</v>
      </c>
      <c r="H3" s="101" t="s">
        <v>22</v>
      </c>
      <c r="I3" s="161" t="s">
        <v>21</v>
      </c>
      <c r="J3" s="161" t="s">
        <v>22</v>
      </c>
      <c r="K3" s="161" t="s">
        <v>21</v>
      </c>
      <c r="L3" s="161" t="s">
        <v>22</v>
      </c>
      <c r="M3" s="101" t="s">
        <v>21</v>
      </c>
      <c r="N3" s="101" t="s">
        <v>22</v>
      </c>
      <c r="O3" s="101" t="s">
        <v>21</v>
      </c>
      <c r="P3" s="101" t="s">
        <v>22</v>
      </c>
      <c r="Q3" s="101" t="s">
        <v>21</v>
      </c>
      <c r="R3" s="101" t="s">
        <v>22</v>
      </c>
      <c r="S3" s="101" t="s">
        <v>21</v>
      </c>
      <c r="T3" s="101" t="s">
        <v>22</v>
      </c>
      <c r="U3" s="206"/>
      <c r="V3" s="206"/>
      <c r="W3" s="206"/>
      <c r="X3" s="206"/>
      <c r="Y3" s="206"/>
      <c r="Z3" s="206"/>
      <c r="AA3" s="113"/>
      <c r="AB3" s="113"/>
      <c r="AC3" s="113"/>
      <c r="AD3" s="113"/>
      <c r="AE3" s="113"/>
      <c r="AF3" s="113"/>
    </row>
    <row r="4" spans="1:32" ht="15">
      <c r="A4" s="15"/>
      <c r="B4" s="18"/>
      <c r="C4" s="17"/>
      <c r="D4" s="17"/>
      <c r="E4" s="17"/>
      <c r="F4" s="17"/>
      <c r="G4" s="15"/>
      <c r="H4" s="17"/>
      <c r="I4" s="15"/>
      <c r="J4" s="17"/>
      <c r="K4" s="15"/>
      <c r="L4" s="17"/>
      <c r="M4" s="16"/>
      <c r="N4" s="16"/>
      <c r="O4" s="16"/>
      <c r="P4" s="16"/>
      <c r="Q4" s="16"/>
      <c r="R4" s="16"/>
      <c r="S4" s="16"/>
      <c r="T4" s="16"/>
      <c r="U4" s="188"/>
      <c r="V4" s="188"/>
      <c r="W4" s="188"/>
      <c r="X4" s="188"/>
      <c r="Y4" s="188"/>
      <c r="Z4" s="188"/>
      <c r="AA4" s="113"/>
      <c r="AB4" s="113"/>
      <c r="AC4" s="113"/>
      <c r="AD4" s="113"/>
      <c r="AE4" s="113"/>
      <c r="AF4" s="113"/>
    </row>
    <row r="5" spans="1:32" ht="15">
      <c r="A5" s="101" t="s">
        <v>23</v>
      </c>
      <c r="B5" s="102">
        <v>10227</v>
      </c>
      <c r="C5" s="102">
        <f>'ВП натур показат'!E6</f>
        <v>10354.8</v>
      </c>
      <c r="D5" s="103">
        <f>ROUND((C5*B5/1000000),1)</f>
        <v>105.9</v>
      </c>
      <c r="E5" s="102">
        <f>'ВП натур показат'!E31</f>
        <v>5198.6</v>
      </c>
      <c r="F5" s="230">
        <f>ROUND((B5*E5/1000000),1)</f>
        <v>53.2</v>
      </c>
      <c r="G5" s="173">
        <f>'ВП натур показат'!E56</f>
        <v>2767</v>
      </c>
      <c r="H5" s="103">
        <f>ROUND((B5*G5/1000000),1)</f>
        <v>28.3</v>
      </c>
      <c r="I5" s="105">
        <f>'ВП натур показат'!E81</f>
        <v>3046</v>
      </c>
      <c r="J5" s="103">
        <f>ROUND((B5*I5/1000000),1)</f>
        <v>31.2</v>
      </c>
      <c r="K5" s="105">
        <f>'ВП натур показат'!E106</f>
        <v>3729</v>
      </c>
      <c r="L5" s="103">
        <f>ROUND((B5*K5/1000000),1)</f>
        <v>38.1</v>
      </c>
      <c r="M5" s="105">
        <f>'ВП натур показат'!E131</f>
        <v>3217</v>
      </c>
      <c r="N5" s="103">
        <f>ROUND((B5*M5/1000000),1)</f>
        <v>32.9</v>
      </c>
      <c r="O5" s="105">
        <f>'ВП натур показат'!E156</f>
        <v>4058</v>
      </c>
      <c r="P5" s="103">
        <f>ROUND((B5*O5/1000000),1)</f>
        <v>41.5</v>
      </c>
      <c r="Q5" s="105">
        <f>'ВП натур показат'!E181</f>
        <v>3396</v>
      </c>
      <c r="R5" s="103">
        <f>ROUND((B5*Q5/1000000),1)</f>
        <v>34.7</v>
      </c>
      <c r="S5" s="105">
        <f>'ВП натур показат'!E206</f>
        <v>4398</v>
      </c>
      <c r="T5" s="103">
        <f>ROUND((B5*S5/1000000),1)</f>
        <v>45</v>
      </c>
      <c r="U5" s="180"/>
      <c r="V5" s="113"/>
      <c r="W5" s="180"/>
      <c r="X5" s="113"/>
      <c r="Y5" s="180"/>
      <c r="Z5" s="113"/>
      <c r="AA5" s="180"/>
      <c r="AB5" s="113"/>
      <c r="AC5" s="180"/>
      <c r="AD5" s="113"/>
      <c r="AE5" s="180"/>
      <c r="AF5" s="181"/>
    </row>
    <row r="6" spans="1:32" ht="15">
      <c r="A6" s="101" t="s">
        <v>24</v>
      </c>
      <c r="B6" s="102">
        <v>28844</v>
      </c>
      <c r="C6" s="102">
        <f>'ВП натур показат'!E7</f>
        <v>6571.8</v>
      </c>
      <c r="D6" s="103">
        <f>ROUND((C6*B6/1000000),1)</f>
        <v>189.6</v>
      </c>
      <c r="E6" s="102">
        <f>'ВП натур показат'!E32</f>
        <v>1364.1</v>
      </c>
      <c r="F6" s="137">
        <f>ROUND((B6*E6/1000000),1)</f>
        <v>39.3</v>
      </c>
      <c r="G6" s="105">
        <f>'ВП натур показат'!E57</f>
        <v>1338</v>
      </c>
      <c r="H6" s="103">
        <f>ROUND((B6*G6/1000000),1)</f>
        <v>38.6</v>
      </c>
      <c r="I6" s="105">
        <f>'ВП натур показат'!E82</f>
        <v>1473</v>
      </c>
      <c r="J6" s="103">
        <f>ROUND((B6*I6/1000000),1)</f>
        <v>42.5</v>
      </c>
      <c r="K6" s="105">
        <f>'ВП натур показат'!E107</f>
        <v>1803</v>
      </c>
      <c r="L6" s="103">
        <f>ROUND((B6*K6/1000000),1)</f>
        <v>52</v>
      </c>
      <c r="M6" s="105">
        <f>'ВП натур показат'!E132</f>
        <v>1556</v>
      </c>
      <c r="N6" s="103">
        <f>ROUND((B6*M6/1000000),1)</f>
        <v>44.9</v>
      </c>
      <c r="O6" s="105">
        <f>'ВП натур показат'!E157</f>
        <v>1962</v>
      </c>
      <c r="P6" s="103">
        <f>ROUND((B6*O6/1000000),1)</f>
        <v>56.6</v>
      </c>
      <c r="Q6" s="105">
        <f>'ВП натур показат'!E182</f>
        <v>1643</v>
      </c>
      <c r="R6" s="103">
        <f>ROUND((B6*Q6/1000000),1)</f>
        <v>47.4</v>
      </c>
      <c r="S6" s="105">
        <f>'ВП натур показат'!E207</f>
        <v>2126</v>
      </c>
      <c r="T6" s="103">
        <f>ROUND((B6*S6/1000000),1)</f>
        <v>61.3</v>
      </c>
      <c r="U6" s="180"/>
      <c r="V6" s="113"/>
      <c r="W6" s="180"/>
      <c r="X6" s="113"/>
      <c r="Y6" s="180"/>
      <c r="Z6" s="113"/>
      <c r="AA6" s="180"/>
      <c r="AB6" s="113"/>
      <c r="AC6" s="180"/>
      <c r="AD6" s="113"/>
      <c r="AE6" s="180"/>
      <c r="AF6" s="113"/>
    </row>
    <row r="7" spans="1:32" ht="15">
      <c r="A7" s="101" t="s">
        <v>25</v>
      </c>
      <c r="B7" s="102">
        <v>16500</v>
      </c>
      <c r="C7" s="102">
        <f>'ВП натур показат'!E8</f>
        <v>305</v>
      </c>
      <c r="D7" s="103">
        <f>ROUND((C7*B7/1000000),1)</f>
        <v>5</v>
      </c>
      <c r="E7" s="102">
        <f>'ВП натур показат'!E33</f>
        <v>311</v>
      </c>
      <c r="F7" s="137">
        <f>ROUND((B7*E7/1000000),1)</f>
        <v>5.1</v>
      </c>
      <c r="G7" s="105">
        <f>'ВП натур показат'!E58</f>
        <v>317</v>
      </c>
      <c r="H7" s="103">
        <f>ROUND((B7*G7/1000000),1)</f>
        <v>5.2</v>
      </c>
      <c r="I7" s="105">
        <f>'ВП натур показат'!E83</f>
        <v>349</v>
      </c>
      <c r="J7" s="103">
        <f>ROUND((B7*I7/1000000),1)</f>
        <v>5.8</v>
      </c>
      <c r="K7" s="105">
        <f>'ВП натур показат'!E108</f>
        <v>427</v>
      </c>
      <c r="L7" s="103">
        <f>ROUND((B7*K7/1000000),1)</f>
        <v>7</v>
      </c>
      <c r="M7" s="105">
        <f>'ВП натур показат'!E133</f>
        <v>369</v>
      </c>
      <c r="N7" s="103">
        <f>ROUND((B7*M7/1000000),1)</f>
        <v>6.1</v>
      </c>
      <c r="O7" s="105">
        <f>'ВП натур показат'!E158</f>
        <v>465</v>
      </c>
      <c r="P7" s="103">
        <f>ROUND((B7*O7/1000000),1)</f>
        <v>7.7</v>
      </c>
      <c r="Q7" s="105">
        <f>'ВП натур показат'!E183</f>
        <v>390</v>
      </c>
      <c r="R7" s="103">
        <f>ROUND((B7*Q7/1000000),1)</f>
        <v>6.4</v>
      </c>
      <c r="S7" s="105">
        <f>'ВП натур показат'!E208</f>
        <v>504</v>
      </c>
      <c r="T7" s="103">
        <f>ROUND((B7*S7/1000000),1)</f>
        <v>8.3</v>
      </c>
      <c r="U7" s="180"/>
      <c r="V7" s="113"/>
      <c r="W7" s="180"/>
      <c r="X7" s="113"/>
      <c r="Y7" s="180"/>
      <c r="Z7" s="113"/>
      <c r="AA7" s="180"/>
      <c r="AB7" s="113"/>
      <c r="AC7" s="180"/>
      <c r="AD7" s="113"/>
      <c r="AE7" s="180"/>
      <c r="AF7" s="113"/>
    </row>
    <row r="8" spans="1:32" ht="15">
      <c r="A8" s="101" t="s">
        <v>26</v>
      </c>
      <c r="B8" s="102">
        <v>15000</v>
      </c>
      <c r="C8" s="102">
        <f>'ВП натур показат'!E9</f>
        <v>229</v>
      </c>
      <c r="D8" s="103">
        <f>ROUND((C8*B8/1000000),1)</f>
        <v>3.4</v>
      </c>
      <c r="E8" s="102">
        <f>'ВП натур показат'!E34</f>
        <v>234</v>
      </c>
      <c r="F8" s="137">
        <f>ROUND((B8*E8/1000000),1)</f>
        <v>3.5</v>
      </c>
      <c r="G8" s="104">
        <f>'ВП натур показат'!E59</f>
        <v>246</v>
      </c>
      <c r="H8" s="103">
        <f>ROUND((B8*G8/1000000),1)</f>
        <v>3.7</v>
      </c>
      <c r="I8" s="105">
        <f>'ВП натур показат'!E84</f>
        <v>271</v>
      </c>
      <c r="J8" s="103">
        <f>ROUND((B8*I8/1000000),1)</f>
        <v>4.1</v>
      </c>
      <c r="K8" s="105">
        <f>'ВП натур показат'!E109</f>
        <v>332</v>
      </c>
      <c r="L8" s="103">
        <f>ROUND((B8*K8/1000000),1)</f>
        <v>5</v>
      </c>
      <c r="M8" s="105">
        <f>'ВП натур показат'!E134</f>
        <v>286</v>
      </c>
      <c r="N8" s="103">
        <f>ROUND((B8*M8/1000000),1)</f>
        <v>4.3</v>
      </c>
      <c r="O8" s="105">
        <f>'ВП натур показат'!E159</f>
        <v>361</v>
      </c>
      <c r="P8" s="103">
        <f>ROUND((B8*O8/1000000),1)</f>
        <v>5.4</v>
      </c>
      <c r="Q8" s="105">
        <f>'ВП натур показат'!E184</f>
        <v>302</v>
      </c>
      <c r="R8" s="103">
        <f>ROUND((B8*Q8/1000000),1)</f>
        <v>4.5</v>
      </c>
      <c r="S8" s="105">
        <f>'ВП натур показат'!E209</f>
        <v>391</v>
      </c>
      <c r="T8" s="103">
        <f>ROUND((B8*S8/1000000),1)</f>
        <v>5.9</v>
      </c>
      <c r="U8" s="180"/>
      <c r="V8" s="113"/>
      <c r="W8" s="180"/>
      <c r="X8" s="113"/>
      <c r="Y8" s="180"/>
      <c r="Z8" s="113"/>
      <c r="AA8" s="180"/>
      <c r="AB8" s="113"/>
      <c r="AC8" s="180"/>
      <c r="AD8" s="113"/>
      <c r="AE8" s="180"/>
      <c r="AF8" s="113"/>
    </row>
    <row r="9" spans="1:32" ht="15">
      <c r="A9" s="101" t="s">
        <v>27</v>
      </c>
      <c r="B9" s="102">
        <v>8064</v>
      </c>
      <c r="C9" s="102">
        <f>'ВП натур показат'!E10</f>
        <v>3198</v>
      </c>
      <c r="D9" s="103">
        <f>ROUND((C9*B9/1000000),1)</f>
        <v>25.8</v>
      </c>
      <c r="E9" s="102">
        <f>'ВП натур показат'!E35</f>
        <v>3265</v>
      </c>
      <c r="F9" s="137">
        <f>ROUND((B9*E9/1000000),1)</f>
        <v>26.3</v>
      </c>
      <c r="G9" s="105">
        <f>'ВП натур показат'!E60</f>
        <v>3347</v>
      </c>
      <c r="H9" s="103">
        <f>ROUND((B9*G9/1000000),1)</f>
        <v>27</v>
      </c>
      <c r="I9" s="105">
        <f>'ВП натур показат'!E85</f>
        <v>3685</v>
      </c>
      <c r="J9" s="103">
        <f>ROUND((B9*I9/1000000),1)</f>
        <v>29.7</v>
      </c>
      <c r="K9" s="105">
        <f>'ВП натур показат'!E110</f>
        <v>4511</v>
      </c>
      <c r="L9" s="103">
        <f>ROUND((B9*K9/1000000),1)</f>
        <v>36.4</v>
      </c>
      <c r="M9" s="105">
        <f>'ВП натур показат'!E135</f>
        <v>3892</v>
      </c>
      <c r="N9" s="103">
        <f>ROUND((B9*M9/1000000),1)</f>
        <v>31.4</v>
      </c>
      <c r="O9" s="105">
        <f>'ВП натур показат'!E160</f>
        <v>4908</v>
      </c>
      <c r="P9" s="103">
        <f>ROUND((B9*O9/1000000),1)</f>
        <v>39.6</v>
      </c>
      <c r="Q9" s="105">
        <f>'ВП натур показат'!E185</f>
        <v>4108</v>
      </c>
      <c r="R9" s="103">
        <f>ROUND((B9*Q9/1000000),1)</f>
        <v>33.1</v>
      </c>
      <c r="S9" s="105">
        <f>'ВП натур показат'!E210</f>
        <v>5319</v>
      </c>
      <c r="T9" s="103">
        <f>ROUND((B9*S9/1000000),1)</f>
        <v>42.9</v>
      </c>
      <c r="U9" s="180"/>
      <c r="V9" s="113"/>
      <c r="W9" s="180"/>
      <c r="X9" s="113"/>
      <c r="Y9" s="180"/>
      <c r="Z9" s="113"/>
      <c r="AA9" s="180"/>
      <c r="AB9" s="113"/>
      <c r="AC9" s="180"/>
      <c r="AD9" s="113"/>
      <c r="AE9" s="180"/>
      <c r="AF9" s="113"/>
    </row>
    <row r="10" spans="1:32" ht="15">
      <c r="A10" s="101" t="s">
        <v>28</v>
      </c>
      <c r="B10" s="101"/>
      <c r="C10" s="102"/>
      <c r="D10" s="103"/>
      <c r="E10" s="102"/>
      <c r="F10" s="229">
        <v>0</v>
      </c>
      <c r="G10" s="101"/>
      <c r="H10" s="104">
        <v>0</v>
      </c>
      <c r="I10" s="101"/>
      <c r="J10" s="103">
        <v>0</v>
      </c>
      <c r="K10" s="104"/>
      <c r="L10" s="104">
        <v>0</v>
      </c>
      <c r="M10" s="101"/>
      <c r="N10" s="104">
        <v>0</v>
      </c>
      <c r="O10" s="101"/>
      <c r="P10" s="104">
        <v>0</v>
      </c>
      <c r="Q10" s="101"/>
      <c r="R10" s="104">
        <v>0</v>
      </c>
      <c r="S10" s="101"/>
      <c r="T10" s="104">
        <v>0</v>
      </c>
      <c r="U10" s="113"/>
      <c r="V10" s="113"/>
      <c r="W10" s="113"/>
      <c r="X10" s="181"/>
      <c r="Y10" s="113"/>
      <c r="Z10" s="181"/>
      <c r="AA10" s="113"/>
      <c r="AB10" s="181"/>
      <c r="AC10" s="113"/>
      <c r="AD10" s="113"/>
      <c r="AE10" s="113"/>
      <c r="AF10" s="181"/>
    </row>
    <row r="11" spans="1:32" ht="15">
      <c r="A11" s="101"/>
      <c r="B11" s="101"/>
      <c r="C11" s="102"/>
      <c r="D11" s="101"/>
      <c r="E11" s="102"/>
      <c r="F11" s="101"/>
      <c r="G11" s="101"/>
      <c r="H11" s="101"/>
      <c r="I11" s="101"/>
      <c r="J11" s="101"/>
      <c r="K11" s="101"/>
      <c r="L11" s="102"/>
      <c r="M11" s="101"/>
      <c r="N11" s="101"/>
      <c r="O11" s="101"/>
      <c r="P11" s="101"/>
      <c r="Q11" s="101"/>
      <c r="R11" s="101"/>
      <c r="S11" s="101"/>
      <c r="T11" s="101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</row>
    <row r="12" spans="1:32" ht="15">
      <c r="A12" s="107" t="s">
        <v>101</v>
      </c>
      <c r="B12" s="107"/>
      <c r="C12" s="107"/>
      <c r="D12" s="108">
        <f>SUM(D5:D11)</f>
        <v>329.7</v>
      </c>
      <c r="E12" s="107"/>
      <c r="F12" s="108">
        <f>SUM(F5:F11)</f>
        <v>127.39999999999999</v>
      </c>
      <c r="G12" s="107"/>
      <c r="H12" s="108">
        <f>SUM(H5:H11)</f>
        <v>102.80000000000001</v>
      </c>
      <c r="I12" s="107"/>
      <c r="J12" s="108">
        <f>SUM(J5:J11)</f>
        <v>113.3</v>
      </c>
      <c r="K12" s="107"/>
      <c r="L12" s="108">
        <f>SUM(L5:L11)</f>
        <v>138.5</v>
      </c>
      <c r="M12" s="107"/>
      <c r="N12" s="108">
        <f>SUM(N5:N11)</f>
        <v>119.6</v>
      </c>
      <c r="O12" s="107"/>
      <c r="P12" s="108">
        <f>SUM(P5:P11)</f>
        <v>150.8</v>
      </c>
      <c r="Q12" s="107"/>
      <c r="R12" s="108">
        <f>SUM(R5:R11)</f>
        <v>126.1</v>
      </c>
      <c r="S12" s="107"/>
      <c r="T12" s="108">
        <f>SUM(T5:T11)</f>
        <v>163.4</v>
      </c>
      <c r="U12" s="180"/>
      <c r="V12" s="182"/>
      <c r="W12" s="182"/>
      <c r="X12" s="182"/>
      <c r="Y12" s="182"/>
      <c r="Z12" s="182"/>
      <c r="AA12" s="113"/>
      <c r="AB12" s="182"/>
      <c r="AC12" s="182"/>
      <c r="AD12" s="182"/>
      <c r="AE12" s="182"/>
      <c r="AF12" s="183"/>
    </row>
    <row r="13" spans="1:32" ht="15">
      <c r="A13" s="107" t="s">
        <v>30</v>
      </c>
      <c r="B13" s="107"/>
      <c r="C13" s="107"/>
      <c r="D13" s="110"/>
      <c r="E13" s="107"/>
      <c r="F13" s="110">
        <f>ROUND((F12/D12*100),1)</f>
        <v>38.6</v>
      </c>
      <c r="G13" s="107"/>
      <c r="H13" s="108">
        <f>ROUND((H12/F12*100),1)</f>
        <v>80.7</v>
      </c>
      <c r="I13" s="107"/>
      <c r="J13" s="108">
        <f>ROUND((J12/H12*100),1)</f>
        <v>110.2</v>
      </c>
      <c r="K13" s="107"/>
      <c r="L13" s="108">
        <f>ROUND((L12/H12*100),1)</f>
        <v>134.7</v>
      </c>
      <c r="M13" s="107"/>
      <c r="N13" s="108">
        <f>ROUND((N12/J12*100),1)</f>
        <v>105.6</v>
      </c>
      <c r="O13" s="107"/>
      <c r="P13" s="108">
        <f>ROUND((P12/L12*100),1)</f>
        <v>108.9</v>
      </c>
      <c r="Q13" s="107"/>
      <c r="R13" s="108">
        <f>ROUND((R12/N12*100),1)</f>
        <v>105.4</v>
      </c>
      <c r="S13" s="107"/>
      <c r="T13" s="108">
        <f>ROUND((T12/P12*100),1)</f>
        <v>108.4</v>
      </c>
      <c r="U13" s="113"/>
      <c r="V13" s="182"/>
      <c r="W13" s="182"/>
      <c r="X13" s="182"/>
      <c r="Y13" s="182"/>
      <c r="Z13" s="182"/>
      <c r="AA13" s="113"/>
      <c r="AB13" s="182"/>
      <c r="AC13" s="182"/>
      <c r="AD13" s="182"/>
      <c r="AE13" s="182"/>
      <c r="AF13" s="182"/>
    </row>
    <row r="14" spans="1:32" ht="15">
      <c r="A14" s="101"/>
      <c r="B14" s="101"/>
      <c r="C14" s="101"/>
      <c r="D14" s="102"/>
      <c r="E14" s="101"/>
      <c r="F14" s="102"/>
      <c r="G14" s="101"/>
      <c r="H14" s="102"/>
      <c r="I14" s="101"/>
      <c r="J14" s="102"/>
      <c r="K14" s="101"/>
      <c r="L14" s="102"/>
      <c r="M14" s="101"/>
      <c r="N14" s="101"/>
      <c r="O14" s="101"/>
      <c r="P14" s="101"/>
      <c r="Q14" s="101"/>
      <c r="R14" s="101"/>
      <c r="S14" s="101"/>
      <c r="T14" s="101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</row>
    <row r="15" spans="1:32" ht="15">
      <c r="A15" s="101" t="s">
        <v>31</v>
      </c>
      <c r="B15" s="101">
        <v>100719</v>
      </c>
      <c r="C15" s="101">
        <f>'ВП натур показат'!E13</f>
        <v>132.98</v>
      </c>
      <c r="D15" s="103">
        <f>ROUND((C15*B15/1000000),1)</f>
        <v>13.4</v>
      </c>
      <c r="E15" s="101">
        <f>'ВП натур показат'!E38</f>
        <v>179.3</v>
      </c>
      <c r="F15" s="103">
        <f>ROUND((B15*E15/1000000),1)</f>
        <v>18.1</v>
      </c>
      <c r="G15" s="111">
        <f>'ВП натур показат'!E63</f>
        <v>172.5</v>
      </c>
      <c r="H15" s="103">
        <f>ROUND((B15*G15/1000000),1)</f>
        <v>17.4</v>
      </c>
      <c r="I15" s="105">
        <f>'ВП натур показат'!E88</f>
        <v>172</v>
      </c>
      <c r="J15" s="103">
        <f>ROUND((B15*I15/1000000),1)</f>
        <v>17.3</v>
      </c>
      <c r="K15" s="105">
        <f>'ВП натур показат'!E113</f>
        <v>173</v>
      </c>
      <c r="L15" s="103">
        <f>ROUND((B15*K15/1000000),1)</f>
        <v>17.4</v>
      </c>
      <c r="M15" s="105">
        <f>'ВП натур показат'!E138</f>
        <v>172</v>
      </c>
      <c r="N15" s="103">
        <f>ROUND((B15*M15/1000000),1)</f>
        <v>17.3</v>
      </c>
      <c r="O15" s="105">
        <f>'ВП натур показат'!E163</f>
        <v>174</v>
      </c>
      <c r="P15" s="103">
        <f>ROUND((B15*O15/1000000),1)</f>
        <v>17.5</v>
      </c>
      <c r="Q15" s="105">
        <f>'ВП натур показат'!E188</f>
        <v>173</v>
      </c>
      <c r="R15" s="103">
        <f>ROUND((B15*Q15/1000000),1)</f>
        <v>17.4</v>
      </c>
      <c r="S15" s="105">
        <f>'ВП натур показат'!E213</f>
        <v>175</v>
      </c>
      <c r="T15" s="103">
        <f>(B15*S15/1000000)</f>
        <v>17.625825</v>
      </c>
      <c r="U15" s="180"/>
      <c r="V15" s="113"/>
      <c r="W15" s="180"/>
      <c r="X15" s="113"/>
      <c r="Y15" s="180"/>
      <c r="Z15" s="113"/>
      <c r="AA15" s="180"/>
      <c r="AB15" s="113"/>
      <c r="AC15" s="180"/>
      <c r="AD15" s="113"/>
      <c r="AE15" s="180"/>
      <c r="AF15" s="113"/>
    </row>
    <row r="16" spans="1:32" ht="15">
      <c r="A16" s="101" t="s">
        <v>32</v>
      </c>
      <c r="B16" s="101">
        <v>19634</v>
      </c>
      <c r="C16" s="101">
        <f>'ВП натур показат'!E14</f>
        <v>288.13</v>
      </c>
      <c r="D16" s="103">
        <f>ROUND((C16*B16/1000000),1)</f>
        <v>5.7</v>
      </c>
      <c r="E16" s="101">
        <f>'ВП натур показат'!E39</f>
        <v>215</v>
      </c>
      <c r="F16" s="103">
        <f>ROUND((B16*E16/1000000),1)</f>
        <v>4.2</v>
      </c>
      <c r="G16" s="111">
        <f>'ВП натур показат'!E64</f>
        <v>208</v>
      </c>
      <c r="H16" s="103">
        <f>ROUND((B16*G16/1000000),1)</f>
        <v>4.1</v>
      </c>
      <c r="I16" s="105">
        <f>'ВП натур показат'!E89</f>
        <v>208</v>
      </c>
      <c r="J16" s="103">
        <f>ROUND((B16*I16/1000000),1)</f>
        <v>4.1</v>
      </c>
      <c r="K16" s="105">
        <f>'ВП натур показат'!E114</f>
        <v>209</v>
      </c>
      <c r="L16" s="103">
        <f>ROUND((B16*K16/1000000),1)</f>
        <v>4.1</v>
      </c>
      <c r="M16" s="105">
        <f>'ВП натур показат'!E139</f>
        <v>208</v>
      </c>
      <c r="N16" s="103">
        <f>ROUND((B16*M16/1000000),1)</f>
        <v>4.1</v>
      </c>
      <c r="O16" s="105">
        <f>'ВП натур показат'!E164</f>
        <v>210</v>
      </c>
      <c r="P16" s="103">
        <f>ROUND((B16*O16/1000000),1)</f>
        <v>4.1</v>
      </c>
      <c r="Q16" s="105">
        <f>'ВП натур показат'!E189</f>
        <v>209</v>
      </c>
      <c r="R16" s="103">
        <f>ROUND((B16*Q16/1000000),1)</f>
        <v>4.1</v>
      </c>
      <c r="S16" s="105">
        <f>'ВП натур показат'!E214</f>
        <v>212</v>
      </c>
      <c r="T16" s="103">
        <f>(B16*S16/1000000)</f>
        <v>4.162408</v>
      </c>
      <c r="U16" s="180"/>
      <c r="V16" s="113"/>
      <c r="W16" s="180"/>
      <c r="X16" s="113"/>
      <c r="Y16" s="180"/>
      <c r="Z16" s="113"/>
      <c r="AA16" s="180"/>
      <c r="AB16" s="181"/>
      <c r="AC16" s="180"/>
      <c r="AD16" s="113"/>
      <c r="AE16" s="180"/>
      <c r="AF16" s="113"/>
    </row>
    <row r="17" spans="1:32" ht="15">
      <c r="A17" s="101" t="s">
        <v>33</v>
      </c>
      <c r="B17" s="101">
        <v>7000</v>
      </c>
      <c r="C17" s="101">
        <f>'ВП натур показат'!E15</f>
        <v>354.65</v>
      </c>
      <c r="D17" s="103">
        <f>ROUND((C17*B17/1000000),1)</f>
        <v>2.5</v>
      </c>
      <c r="E17" s="101">
        <f>'ВП натур показат'!E40</f>
        <v>700.1</v>
      </c>
      <c r="F17" s="103">
        <f>ROUND((B17*E17/1000000),1)</f>
        <v>4.9</v>
      </c>
      <c r="G17" s="111">
        <f>'ВП натур показат'!E65</f>
        <v>710.3</v>
      </c>
      <c r="H17" s="103">
        <f>ROUND((B17*G17/1000000),1)</f>
        <v>5</v>
      </c>
      <c r="I17" s="105">
        <f>'ВП натур показат'!E90</f>
        <v>711</v>
      </c>
      <c r="J17" s="103">
        <f>ROUND((B17*I17/1000000),1)</f>
        <v>5</v>
      </c>
      <c r="K17" s="105">
        <f>'ВП натур показат'!E115</f>
        <v>715</v>
      </c>
      <c r="L17" s="103">
        <f>ROUND((B17*K17/1000000),1)</f>
        <v>5</v>
      </c>
      <c r="M17" s="105">
        <f>'ВП натур показат'!E140</f>
        <v>712</v>
      </c>
      <c r="N17" s="103">
        <f>ROUND((B17*M17/1000000),1)</f>
        <v>5</v>
      </c>
      <c r="O17" s="105">
        <f>'ВП натур показат'!E165</f>
        <v>720</v>
      </c>
      <c r="P17" s="103">
        <f>ROUND((B17*O17/1000000),1)</f>
        <v>5</v>
      </c>
      <c r="Q17" s="105">
        <f>'ВП натур показат'!E190</f>
        <v>714</v>
      </c>
      <c r="R17" s="103">
        <f>ROUND((B17*Q17/1000000),1)</f>
        <v>5</v>
      </c>
      <c r="S17" s="105">
        <f>'ВП натур показат'!E215</f>
        <v>726</v>
      </c>
      <c r="T17" s="103">
        <f>(B17*S17/1000000)</f>
        <v>5.082</v>
      </c>
      <c r="U17" s="180"/>
      <c r="V17" s="113"/>
      <c r="W17" s="180"/>
      <c r="X17" s="113"/>
      <c r="Y17" s="180"/>
      <c r="Z17" s="113"/>
      <c r="AA17" s="180"/>
      <c r="AB17" s="113"/>
      <c r="AC17" s="180"/>
      <c r="AD17" s="113"/>
      <c r="AE17" s="180"/>
      <c r="AF17" s="113"/>
    </row>
    <row r="18" spans="1:32" ht="15">
      <c r="A18" s="101" t="s">
        <v>34</v>
      </c>
      <c r="B18" s="101">
        <v>25000</v>
      </c>
      <c r="C18" s="111">
        <f>'ВП натур показат'!E16</f>
        <v>0</v>
      </c>
      <c r="D18" s="103">
        <f>ROUND((C18*B18/1000000),1)</f>
        <v>0</v>
      </c>
      <c r="E18" s="111">
        <f>'ВП натур показат'!E41</f>
        <v>0</v>
      </c>
      <c r="F18" s="103">
        <f>ROUND((B18*E18/1000000),1)</f>
        <v>0</v>
      </c>
      <c r="G18" s="111">
        <f>'ВП натур показат'!E66</f>
        <v>0</v>
      </c>
      <c r="H18" s="103">
        <f>ROUND((B18*G18/1000000),1)</f>
        <v>0</v>
      </c>
      <c r="I18" s="104">
        <f>'ВП натур показат'!E91</f>
        <v>0</v>
      </c>
      <c r="J18" s="103">
        <f>ROUND((B18*I18/1000000),1)</f>
        <v>0</v>
      </c>
      <c r="K18" s="104">
        <f>'ВП натур показат'!E116</f>
        <v>0</v>
      </c>
      <c r="L18" s="103">
        <f>ROUND((B18*K18/1000000),1)</f>
        <v>0</v>
      </c>
      <c r="M18" s="104">
        <f>'ВП натур показат'!E141</f>
        <v>0</v>
      </c>
      <c r="N18" s="103">
        <f>ROUND((B18*M18/1000000),1)</f>
        <v>0</v>
      </c>
      <c r="O18" s="104">
        <f>'ВП натур показат'!E166</f>
        <v>0</v>
      </c>
      <c r="P18" s="103">
        <f>ROUND((B18*O18/1000000),1)</f>
        <v>0</v>
      </c>
      <c r="Q18" s="104">
        <f>'ВП натур показат'!E191</f>
        <v>0</v>
      </c>
      <c r="R18" s="103">
        <f>ROUND((B18*Q18/1000000),1)</f>
        <v>0</v>
      </c>
      <c r="S18" s="104">
        <f>'ВП натур показат'!E216</f>
        <v>0</v>
      </c>
      <c r="T18" s="103">
        <f>(B18*S18/1000000)</f>
        <v>0</v>
      </c>
      <c r="U18" s="113"/>
      <c r="V18" s="113"/>
      <c r="W18" s="113"/>
      <c r="X18" s="113"/>
      <c r="Y18" s="113"/>
      <c r="Z18" s="113"/>
      <c r="AA18" s="181"/>
      <c r="AB18" s="113"/>
      <c r="AC18" s="181"/>
      <c r="AD18" s="113"/>
      <c r="AE18" s="181"/>
      <c r="AF18" s="113"/>
    </row>
    <row r="19" spans="1:32" ht="15">
      <c r="A19" s="101" t="s">
        <v>35</v>
      </c>
      <c r="B19" s="101"/>
      <c r="C19" s="101"/>
      <c r="D19" s="102"/>
      <c r="E19" s="101"/>
      <c r="F19" s="102"/>
      <c r="G19" s="101"/>
      <c r="H19" s="102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</row>
    <row r="20" spans="1:32" ht="15">
      <c r="A20" s="101"/>
      <c r="B20" s="101"/>
      <c r="C20" s="101"/>
      <c r="D20" s="102"/>
      <c r="E20" s="101"/>
      <c r="F20" s="101"/>
      <c r="G20" s="101"/>
      <c r="H20" s="102"/>
      <c r="I20" s="101"/>
      <c r="J20" s="102"/>
      <c r="K20" s="101"/>
      <c r="L20" s="102"/>
      <c r="M20" s="101"/>
      <c r="N20" s="101"/>
      <c r="O20" s="101"/>
      <c r="P20" s="101"/>
      <c r="Q20" s="101"/>
      <c r="R20" s="101"/>
      <c r="S20" s="101"/>
      <c r="T20" s="101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</row>
    <row r="21" spans="1:32" ht="15">
      <c r="A21" s="107" t="s">
        <v>36</v>
      </c>
      <c r="B21" s="107"/>
      <c r="C21" s="101"/>
      <c r="D21" s="108">
        <f>SUM(D15:D20)</f>
        <v>21.6</v>
      </c>
      <c r="E21" s="107"/>
      <c r="F21" s="108">
        <f>SUM(F15:F20)</f>
        <v>27.200000000000003</v>
      </c>
      <c r="G21" s="107"/>
      <c r="H21" s="108">
        <f>SUM(H15:H20)</f>
        <v>26.5</v>
      </c>
      <c r="I21" s="107"/>
      <c r="J21" s="108">
        <f>SUM(J15:J20)</f>
        <v>26.4</v>
      </c>
      <c r="K21" s="107"/>
      <c r="L21" s="108">
        <f>SUM(L15:L20)</f>
        <v>26.5</v>
      </c>
      <c r="M21" s="107"/>
      <c r="N21" s="108">
        <f>SUM(N15:N20)</f>
        <v>26.4</v>
      </c>
      <c r="O21" s="107"/>
      <c r="P21" s="108">
        <f>SUM(P15:P20)</f>
        <v>26.6</v>
      </c>
      <c r="Q21" s="107"/>
      <c r="R21" s="108">
        <f>SUM(R15:R20)</f>
        <v>26.5</v>
      </c>
      <c r="S21" s="107"/>
      <c r="T21" s="108">
        <f>SUM(T15:T20)</f>
        <v>26.870233</v>
      </c>
      <c r="U21" s="113"/>
      <c r="V21" s="182"/>
      <c r="W21" s="182"/>
      <c r="X21" s="182"/>
      <c r="Y21" s="182"/>
      <c r="Z21" s="182"/>
      <c r="AA21" s="113"/>
      <c r="AB21" s="182"/>
      <c r="AC21" s="182"/>
      <c r="AD21" s="182"/>
      <c r="AE21" s="182"/>
      <c r="AF21" s="182"/>
    </row>
    <row r="22" spans="1:32" ht="15">
      <c r="A22" s="107" t="s">
        <v>30</v>
      </c>
      <c r="B22" s="107"/>
      <c r="C22" s="107"/>
      <c r="D22" s="108"/>
      <c r="E22" s="107"/>
      <c r="F22" s="108">
        <f>ROUND((F21/D21*100),1)</f>
        <v>125.9</v>
      </c>
      <c r="G22" s="107"/>
      <c r="H22" s="108">
        <f>ROUND((H21/F21*100),1)</f>
        <v>97.4</v>
      </c>
      <c r="I22" s="107"/>
      <c r="J22" s="108">
        <f>ROUND((J21/H21*100),1)</f>
        <v>99.6</v>
      </c>
      <c r="K22" s="107"/>
      <c r="L22" s="108">
        <f>ROUND((L21/H21*100),1)</f>
        <v>100</v>
      </c>
      <c r="M22" s="107"/>
      <c r="N22" s="108">
        <f>ROUND((N21/J21*100),1)</f>
        <v>100</v>
      </c>
      <c r="O22" s="107"/>
      <c r="P22" s="108">
        <f>ROUND((P21/L21*100),1)</f>
        <v>100.4</v>
      </c>
      <c r="Q22" s="107"/>
      <c r="R22" s="108">
        <f>ROUND((R21/N21*100),1)</f>
        <v>100.4</v>
      </c>
      <c r="S22" s="107"/>
      <c r="T22" s="108">
        <f>ROUND((T21/P21*100),1)</f>
        <v>101</v>
      </c>
      <c r="U22" s="113"/>
      <c r="V22" s="182"/>
      <c r="W22" s="182"/>
      <c r="X22" s="182"/>
      <c r="Y22" s="182"/>
      <c r="Z22" s="182"/>
      <c r="AA22" s="113"/>
      <c r="AB22" s="182"/>
      <c r="AC22" s="182"/>
      <c r="AD22" s="183"/>
      <c r="AE22" s="182"/>
      <c r="AF22" s="182"/>
    </row>
    <row r="23" spans="1:32" ht="15">
      <c r="A23" s="101"/>
      <c r="B23" s="101"/>
      <c r="C23" s="107"/>
      <c r="D23" s="102"/>
      <c r="E23" s="101"/>
      <c r="F23" s="101"/>
      <c r="G23" s="101"/>
      <c r="H23" s="102"/>
      <c r="I23" s="101"/>
      <c r="J23" s="102"/>
      <c r="K23" s="101"/>
      <c r="L23" s="102"/>
      <c r="M23" s="107"/>
      <c r="N23" s="107"/>
      <c r="O23" s="107"/>
      <c r="P23" s="107"/>
      <c r="Q23" s="107"/>
      <c r="R23" s="107"/>
      <c r="S23" s="107"/>
      <c r="T23" s="107"/>
      <c r="U23" s="113"/>
      <c r="V23" s="182"/>
      <c r="W23" s="182"/>
      <c r="X23" s="182"/>
      <c r="Y23" s="182"/>
      <c r="Z23" s="182"/>
      <c r="AA23" s="113"/>
      <c r="AB23" s="113"/>
      <c r="AC23" s="113"/>
      <c r="AD23" s="113"/>
      <c r="AE23" s="113"/>
      <c r="AF23" s="113"/>
    </row>
    <row r="24" spans="1:32" ht="15">
      <c r="A24" s="107" t="s">
        <v>37</v>
      </c>
      <c r="B24" s="107"/>
      <c r="C24" s="101"/>
      <c r="D24" s="108">
        <f>SUM(D12+D21)</f>
        <v>351.3</v>
      </c>
      <c r="E24" s="107"/>
      <c r="F24" s="108">
        <f>SUM(F12+F21)</f>
        <v>154.6</v>
      </c>
      <c r="G24" s="107"/>
      <c r="H24" s="108">
        <f>SUM(H12+H21)</f>
        <v>129.3</v>
      </c>
      <c r="I24" s="107"/>
      <c r="J24" s="108">
        <f>SUM(J12+J21)</f>
        <v>139.7</v>
      </c>
      <c r="K24" s="107"/>
      <c r="L24" s="108">
        <f>SUM(L12+L21)</f>
        <v>165</v>
      </c>
      <c r="M24" s="107"/>
      <c r="N24" s="108">
        <f>SUM(N12+N21)</f>
        <v>146</v>
      </c>
      <c r="O24" s="107"/>
      <c r="P24" s="108">
        <f>SUM(P12+P21)</f>
        <v>177.4</v>
      </c>
      <c r="Q24" s="107"/>
      <c r="R24" s="108">
        <f>SUM(R12+R21)</f>
        <v>152.6</v>
      </c>
      <c r="S24" s="107"/>
      <c r="T24" s="108">
        <f>SUM(T12+T21)</f>
        <v>190.27023300000002</v>
      </c>
      <c r="U24" s="113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3"/>
    </row>
    <row r="25" spans="1:32" ht="15">
      <c r="A25" s="107" t="s">
        <v>38</v>
      </c>
      <c r="B25" s="107"/>
      <c r="C25" s="107"/>
      <c r="D25" s="108"/>
      <c r="E25" s="107"/>
      <c r="F25" s="108">
        <f>ROUND((F24/D24*100),1)</f>
        <v>44</v>
      </c>
      <c r="G25" s="107"/>
      <c r="H25" s="228">
        <f>ROUND((H24/F24*100),1)</f>
        <v>83.6</v>
      </c>
      <c r="I25" s="107"/>
      <c r="J25" s="108">
        <f>ROUND((J24/H24*100),1)</f>
        <v>108</v>
      </c>
      <c r="K25" s="107"/>
      <c r="L25" s="108">
        <f>ROUNDUP((L24/H24*100),1)</f>
        <v>127.69999999999999</v>
      </c>
      <c r="M25" s="107"/>
      <c r="N25" s="108">
        <f>ROUND((N24/J24*100),1)</f>
        <v>104.5</v>
      </c>
      <c r="O25" s="107"/>
      <c r="P25" s="108">
        <f>ROUND((P24/L24*100),1)</f>
        <v>107.5</v>
      </c>
      <c r="Q25" s="107"/>
      <c r="R25" s="108">
        <f>ROUND((R24/N24*100),1)</f>
        <v>104.5</v>
      </c>
      <c r="S25" s="107"/>
      <c r="T25" s="108">
        <f>ROUND((T24/P24*100),1)</f>
        <v>107.3</v>
      </c>
      <c r="U25" s="113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</row>
    <row r="26" spans="1:26" ht="15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8"/>
      <c r="N26" s="199"/>
      <c r="O26" s="114"/>
      <c r="P26" s="114"/>
      <c r="Q26" s="114"/>
      <c r="R26" s="114"/>
      <c r="S26" s="114"/>
      <c r="T26" s="114"/>
      <c r="U26" s="115"/>
      <c r="V26" s="115"/>
      <c r="W26" s="115"/>
      <c r="X26" s="115"/>
      <c r="Y26" s="115"/>
      <c r="Z26" s="115"/>
    </row>
    <row r="27" spans="1:26" ht="15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8"/>
      <c r="N27" s="199"/>
      <c r="O27" s="114"/>
      <c r="P27" s="114"/>
      <c r="Q27" s="114"/>
      <c r="R27" s="114"/>
      <c r="S27" s="114"/>
      <c r="T27" s="114"/>
      <c r="U27" s="115"/>
      <c r="V27" s="115"/>
      <c r="W27" s="115"/>
      <c r="X27" s="115"/>
      <c r="Y27" s="115"/>
      <c r="Z27" s="115"/>
    </row>
    <row r="28" spans="1:26" ht="1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14"/>
      <c r="P28" s="114"/>
      <c r="Q28" s="114"/>
      <c r="R28" s="114"/>
      <c r="S28" s="114"/>
      <c r="T28" s="114"/>
      <c r="U28" s="115"/>
      <c r="V28" s="115"/>
      <c r="W28" s="115"/>
      <c r="X28" s="115"/>
      <c r="Y28" s="115"/>
      <c r="Z28" s="115"/>
    </row>
    <row r="29" spans="1:26" ht="1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199"/>
      <c r="O29" s="114"/>
      <c r="P29" s="114"/>
      <c r="Q29" s="114"/>
      <c r="R29" s="114"/>
      <c r="S29" s="114"/>
      <c r="T29" s="114"/>
      <c r="U29" s="115"/>
      <c r="V29" s="115"/>
      <c r="W29" s="115"/>
      <c r="X29" s="115"/>
      <c r="Y29" s="115"/>
      <c r="Z29" s="115"/>
    </row>
    <row r="30" spans="1:26" ht="15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8"/>
      <c r="N30" s="199"/>
      <c r="O30" s="114"/>
      <c r="P30" s="114"/>
      <c r="Q30" s="114"/>
      <c r="R30" s="114"/>
      <c r="S30" s="114"/>
      <c r="T30" s="114"/>
      <c r="U30" s="115"/>
      <c r="V30" s="115"/>
      <c r="W30" s="115"/>
      <c r="X30" s="115"/>
      <c r="Y30" s="115"/>
      <c r="Z30" s="115"/>
    </row>
    <row r="31" spans="1:26" ht="15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198"/>
      <c r="N31" s="199"/>
      <c r="O31" s="114"/>
      <c r="P31" s="114"/>
      <c r="Q31" s="114"/>
      <c r="R31" s="114"/>
      <c r="S31" s="114"/>
      <c r="T31" s="114"/>
      <c r="U31" s="115"/>
      <c r="V31" s="115"/>
      <c r="W31" s="115"/>
      <c r="X31" s="115"/>
      <c r="Y31" s="115"/>
      <c r="Z31" s="115"/>
    </row>
    <row r="32" spans="1:26" ht="1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3"/>
      <c r="N32" s="114"/>
      <c r="O32" s="114"/>
      <c r="P32" s="114"/>
      <c r="Q32" s="114"/>
      <c r="R32" s="114"/>
      <c r="S32" s="114"/>
      <c r="T32" s="114"/>
      <c r="U32" s="115"/>
      <c r="V32" s="115"/>
      <c r="W32" s="115"/>
      <c r="X32" s="115"/>
      <c r="Y32" s="115"/>
      <c r="Z32" s="115"/>
    </row>
    <row r="33" spans="1:26" ht="1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3"/>
      <c r="N33" s="114"/>
      <c r="O33" s="114"/>
      <c r="P33" s="114"/>
      <c r="Q33" s="114"/>
      <c r="R33" s="114"/>
      <c r="S33" s="114"/>
      <c r="T33" s="114"/>
      <c r="U33" s="115"/>
      <c r="V33" s="115"/>
      <c r="W33" s="115"/>
      <c r="X33" s="115"/>
      <c r="Y33" s="115"/>
      <c r="Z33" s="115"/>
    </row>
    <row r="34" spans="1:26" ht="15">
      <c r="A34" s="13" t="s">
        <v>114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17"/>
      <c r="M34" s="117"/>
      <c r="N34" s="114"/>
      <c r="O34" s="114"/>
      <c r="P34" s="114"/>
      <c r="Q34" s="114"/>
      <c r="R34" s="114"/>
      <c r="S34" s="114"/>
      <c r="T34" s="114"/>
      <c r="U34" s="115"/>
      <c r="V34" s="115"/>
      <c r="W34" s="115"/>
      <c r="X34" s="115"/>
      <c r="Y34" s="115"/>
      <c r="Z34" s="115"/>
    </row>
    <row r="35" spans="1:32" ht="15">
      <c r="A35" s="106" t="s">
        <v>18</v>
      </c>
      <c r="B35" s="179"/>
      <c r="C35" s="128">
        <v>2019</v>
      </c>
      <c r="D35" s="207"/>
      <c r="E35" s="128">
        <v>2020</v>
      </c>
      <c r="F35" s="207"/>
      <c r="G35" s="128">
        <v>2021</v>
      </c>
      <c r="H35" s="130"/>
      <c r="I35" s="207" t="s">
        <v>97</v>
      </c>
      <c r="J35" s="207"/>
      <c r="K35" s="128" t="s">
        <v>100</v>
      </c>
      <c r="L35" s="130"/>
      <c r="M35" s="232" t="s">
        <v>98</v>
      </c>
      <c r="N35" s="233"/>
      <c r="O35" s="233" t="s">
        <v>99</v>
      </c>
      <c r="P35" s="233"/>
      <c r="Q35" s="233" t="s">
        <v>111</v>
      </c>
      <c r="R35" s="233"/>
      <c r="S35" s="233" t="s">
        <v>112</v>
      </c>
      <c r="T35" s="233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</row>
    <row r="36" spans="1:32" ht="15">
      <c r="A36" s="106"/>
      <c r="B36" s="106" t="s">
        <v>20</v>
      </c>
      <c r="C36" s="132" t="s">
        <v>21</v>
      </c>
      <c r="D36" s="132" t="s">
        <v>22</v>
      </c>
      <c r="E36" s="132" t="s">
        <v>21</v>
      </c>
      <c r="F36" s="132" t="s">
        <v>22</v>
      </c>
      <c r="G36" s="132" t="s">
        <v>21</v>
      </c>
      <c r="H36" s="132" t="s">
        <v>22</v>
      </c>
      <c r="I36" s="132" t="s">
        <v>21</v>
      </c>
      <c r="J36" s="132" t="s">
        <v>22</v>
      </c>
      <c r="K36" s="132" t="s">
        <v>21</v>
      </c>
      <c r="L36" s="132" t="s">
        <v>22</v>
      </c>
      <c r="M36" s="101" t="s">
        <v>21</v>
      </c>
      <c r="N36" s="101" t="s">
        <v>22</v>
      </c>
      <c r="O36" s="101" t="s">
        <v>21</v>
      </c>
      <c r="P36" s="101" t="s">
        <v>20</v>
      </c>
      <c r="Q36" s="101" t="s">
        <v>21</v>
      </c>
      <c r="R36" s="101" t="s">
        <v>22</v>
      </c>
      <c r="S36" s="101" t="s">
        <v>21</v>
      </c>
      <c r="T36" s="101" t="s">
        <v>22</v>
      </c>
      <c r="U36" s="206"/>
      <c r="V36" s="206"/>
      <c r="W36" s="206"/>
      <c r="X36" s="206"/>
      <c r="Y36" s="206"/>
      <c r="Z36" s="206"/>
      <c r="AA36" s="113"/>
      <c r="AB36" s="113"/>
      <c r="AC36" s="113"/>
      <c r="AD36" s="113"/>
      <c r="AE36" s="113"/>
      <c r="AF36" s="113"/>
    </row>
    <row r="37" spans="1:32" ht="15">
      <c r="A37" s="109" t="s">
        <v>39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06"/>
      <c r="N37" s="106"/>
      <c r="O37" s="106"/>
      <c r="P37" s="106"/>
      <c r="Q37" s="106"/>
      <c r="R37" s="106"/>
      <c r="S37" s="106"/>
      <c r="T37" s="106"/>
      <c r="U37" s="208"/>
      <c r="V37" s="208"/>
      <c r="W37" s="208"/>
      <c r="X37" s="208"/>
      <c r="Y37" s="208"/>
      <c r="Z37" s="208"/>
      <c r="AA37" s="113"/>
      <c r="AB37" s="113"/>
      <c r="AC37" s="113"/>
      <c r="AD37" s="113"/>
      <c r="AE37" s="113"/>
      <c r="AF37" s="113"/>
    </row>
    <row r="38" spans="1:32" ht="15">
      <c r="A38" s="106" t="s">
        <v>23</v>
      </c>
      <c r="B38" s="102">
        <v>10227</v>
      </c>
      <c r="C38" s="173">
        <f>'ВП натур показат'!B6</f>
        <v>7327</v>
      </c>
      <c r="D38" s="103">
        <f>ROUND((B38*C38/1000000),1)</f>
        <v>74.9</v>
      </c>
      <c r="E38" s="173">
        <f>'ВП натур показат'!B31</f>
        <v>0</v>
      </c>
      <c r="F38" s="103">
        <f>ROUND((B38*E38/1000000),1)</f>
        <v>0</v>
      </c>
      <c r="G38" s="119">
        <f>'ВП натур показат'!B56</f>
        <v>0</v>
      </c>
      <c r="H38" s="103">
        <f>ROUND((B38*G38/1000000),1)</f>
        <v>0</v>
      </c>
      <c r="I38" s="105">
        <f>'ВП натур показат'!B81</f>
        <v>0</v>
      </c>
      <c r="J38" s="103">
        <f>ROUND((B38*I38/1000000),1)</f>
        <v>0</v>
      </c>
      <c r="K38" s="105">
        <f>'ВП натур показат'!B106</f>
        <v>0</v>
      </c>
      <c r="L38" s="103">
        <f>ROUND((B38*K38/1000000),1)</f>
        <v>0</v>
      </c>
      <c r="M38" s="105">
        <f>'ВП натур показат'!B131</f>
        <v>0</v>
      </c>
      <c r="N38" s="103">
        <f>ROUND((B38*M38/1000000),1)</f>
        <v>0</v>
      </c>
      <c r="O38" s="105">
        <f>'ВП натур показат'!B156</f>
        <v>0</v>
      </c>
      <c r="P38" s="103">
        <f>ROUND((B38*O38/1000000),1)</f>
        <v>0</v>
      </c>
      <c r="Q38" s="105">
        <f>'ВП натур показат'!B181</f>
        <v>0</v>
      </c>
      <c r="R38" s="103">
        <f>ROUND((B38*Q38/1000000),1)</f>
        <v>0</v>
      </c>
      <c r="S38" s="105">
        <f>'ВП натур показат'!B206</f>
        <v>0</v>
      </c>
      <c r="T38" s="103">
        <f>ROUND((B38*S38/1000000),1)</f>
        <v>0</v>
      </c>
      <c r="U38" s="208"/>
      <c r="V38" s="208"/>
      <c r="W38" s="208"/>
      <c r="X38" s="208"/>
      <c r="Y38" s="208"/>
      <c r="Z38" s="208"/>
      <c r="AA38" s="113"/>
      <c r="AB38" s="113"/>
      <c r="AC38" s="113"/>
      <c r="AD38" s="113"/>
      <c r="AE38" s="113"/>
      <c r="AF38" s="113"/>
    </row>
    <row r="39" spans="1:32" ht="15">
      <c r="A39" s="106" t="s">
        <v>24</v>
      </c>
      <c r="B39" s="102">
        <v>28844</v>
      </c>
      <c r="C39" s="173">
        <f>'ВП натур показат'!B7</f>
        <v>3691.9</v>
      </c>
      <c r="D39" s="103">
        <f>ROUND((B39*C39/1000000),1)</f>
        <v>106.5</v>
      </c>
      <c r="E39" s="173">
        <f>'ВП натур показат'!B32</f>
        <v>0</v>
      </c>
      <c r="F39" s="103">
        <f>ROUND((B39*E39/1000000),1)</f>
        <v>0</v>
      </c>
      <c r="G39" s="119">
        <f>'ВП натур показат'!B57</f>
        <v>0</v>
      </c>
      <c r="H39" s="103">
        <f>ROUND((B39*G39/1000000),1)</f>
        <v>0</v>
      </c>
      <c r="I39" s="105">
        <f>'ВП натур показат'!B82</f>
        <v>0</v>
      </c>
      <c r="J39" s="103">
        <f>ROUND((B39*I39/1000000),1)</f>
        <v>0</v>
      </c>
      <c r="K39" s="105">
        <f>'ВП натур показат'!B107</f>
        <v>0</v>
      </c>
      <c r="L39" s="103">
        <f>ROUND((B39*K39/1000000),1)</f>
        <v>0</v>
      </c>
      <c r="M39" s="105">
        <f>'ВП натур показат'!B132</f>
        <v>0</v>
      </c>
      <c r="N39" s="103">
        <f>ROUND((B39*M39/1000000),1)</f>
        <v>0</v>
      </c>
      <c r="O39" s="105">
        <f>'ВП натур показат'!B157</f>
        <v>0</v>
      </c>
      <c r="P39" s="103">
        <f>ROUND((B39*O39/1000000),1)</f>
        <v>0</v>
      </c>
      <c r="Q39" s="105">
        <f>'ВП натур показат'!B182</f>
        <v>0</v>
      </c>
      <c r="R39" s="103">
        <f>ROUND((B39*Q39/1000000),1)</f>
        <v>0</v>
      </c>
      <c r="S39" s="105">
        <f>'ВП натур показат'!B207</f>
        <v>0</v>
      </c>
      <c r="T39" s="103">
        <f>ROUND((B39*S39/1000000),1)</f>
        <v>0</v>
      </c>
      <c r="U39" s="208"/>
      <c r="V39" s="208"/>
      <c r="W39" s="208"/>
      <c r="X39" s="208"/>
      <c r="Y39" s="208"/>
      <c r="Z39" s="208"/>
      <c r="AA39" s="113"/>
      <c r="AB39" s="113"/>
      <c r="AC39" s="113"/>
      <c r="AD39" s="113"/>
      <c r="AE39" s="113"/>
      <c r="AF39" s="113"/>
    </row>
    <row r="40" spans="1:32" ht="15">
      <c r="A40" s="106" t="s">
        <v>25</v>
      </c>
      <c r="B40" s="102">
        <v>16500</v>
      </c>
      <c r="C40" s="111"/>
      <c r="D40" s="103"/>
      <c r="E40" s="111"/>
      <c r="F40" s="103"/>
      <c r="G40" s="111"/>
      <c r="H40" s="103"/>
      <c r="I40" s="105"/>
      <c r="J40" s="103"/>
      <c r="K40" s="105"/>
      <c r="L40" s="103"/>
      <c r="M40" s="105"/>
      <c r="N40" s="103"/>
      <c r="O40" s="105"/>
      <c r="P40" s="103"/>
      <c r="Q40" s="105"/>
      <c r="R40" s="103"/>
      <c r="S40" s="105"/>
      <c r="T40" s="103"/>
      <c r="U40" s="208"/>
      <c r="V40" s="208"/>
      <c r="W40" s="208"/>
      <c r="X40" s="208"/>
      <c r="Y40" s="208"/>
      <c r="Z40" s="208"/>
      <c r="AA40" s="113"/>
      <c r="AB40" s="113"/>
      <c r="AC40" s="113"/>
      <c r="AD40" s="113"/>
      <c r="AE40" s="113"/>
      <c r="AF40" s="113"/>
    </row>
    <row r="41" spans="1:32" ht="15">
      <c r="A41" s="106" t="s">
        <v>26</v>
      </c>
      <c r="B41" s="102">
        <v>15000</v>
      </c>
      <c r="C41" s="111"/>
      <c r="D41" s="103"/>
      <c r="E41" s="111"/>
      <c r="F41" s="103"/>
      <c r="G41" s="111"/>
      <c r="H41" s="103"/>
      <c r="I41" s="105"/>
      <c r="J41" s="103"/>
      <c r="K41" s="105"/>
      <c r="L41" s="103"/>
      <c r="M41" s="105"/>
      <c r="N41" s="103"/>
      <c r="O41" s="105"/>
      <c r="P41" s="103"/>
      <c r="Q41" s="105"/>
      <c r="R41" s="103"/>
      <c r="S41" s="105"/>
      <c r="T41" s="103"/>
      <c r="U41" s="208"/>
      <c r="V41" s="208"/>
      <c r="W41" s="208"/>
      <c r="X41" s="208"/>
      <c r="Y41" s="208"/>
      <c r="Z41" s="208"/>
      <c r="AA41" s="113"/>
      <c r="AB41" s="113"/>
      <c r="AC41" s="113"/>
      <c r="AD41" s="113"/>
      <c r="AE41" s="113"/>
      <c r="AF41" s="113"/>
    </row>
    <row r="42" spans="1:32" ht="15">
      <c r="A42" s="106" t="s">
        <v>40</v>
      </c>
      <c r="B42" s="102">
        <v>8064</v>
      </c>
      <c r="C42" s="104">
        <f>'ВП натур показат'!B10</f>
        <v>0</v>
      </c>
      <c r="D42" s="103">
        <f>ROUND((B42*C42/1000000),1)</f>
        <v>0</v>
      </c>
      <c r="E42" s="104">
        <f>'ВП натур показат'!B35</f>
        <v>0</v>
      </c>
      <c r="F42" s="103">
        <f>ROUND((B42*E42/1000000),1)</f>
        <v>0</v>
      </c>
      <c r="G42" s="119">
        <f>'ВП натур показат'!B60</f>
        <v>0</v>
      </c>
      <c r="H42" s="103">
        <f>ROUND((B42*G42/1000000),1)</f>
        <v>0</v>
      </c>
      <c r="I42" s="105">
        <f>'ВП натур показат'!B85</f>
        <v>0</v>
      </c>
      <c r="J42" s="103">
        <f>ROUND((B42*I42/1000000),1)</f>
        <v>0</v>
      </c>
      <c r="K42" s="105">
        <f>'ВП натур показат'!B110</f>
        <v>0</v>
      </c>
      <c r="L42" s="103">
        <f>ROUND((B42*K42/1000000),1)</f>
        <v>0</v>
      </c>
      <c r="M42" s="105">
        <f>'ВП натур показат'!B135</f>
        <v>0</v>
      </c>
      <c r="N42" s="103">
        <f>ROUND((B42*M42/1000000),1)</f>
        <v>0</v>
      </c>
      <c r="O42" s="105">
        <f>'ВП натур показат'!B160</f>
        <v>0</v>
      </c>
      <c r="P42" s="103">
        <f>ROUND((B42*O42/1000000),1)</f>
        <v>0</v>
      </c>
      <c r="Q42" s="105">
        <f>'ВП натур показат'!B185</f>
        <v>0</v>
      </c>
      <c r="R42" s="103">
        <f>ROUND((B42*Q42/1000000),1)</f>
        <v>0</v>
      </c>
      <c r="S42" s="105">
        <f>'ВП натур показат'!B210</f>
        <v>0</v>
      </c>
      <c r="T42" s="103">
        <f>ROUND((B42*S42/1000000),1)</f>
        <v>0</v>
      </c>
      <c r="U42" s="208"/>
      <c r="V42" s="208"/>
      <c r="W42" s="208"/>
      <c r="X42" s="208"/>
      <c r="Y42" s="208"/>
      <c r="Z42" s="208"/>
      <c r="AA42" s="113"/>
      <c r="AB42" s="113"/>
      <c r="AC42" s="113"/>
      <c r="AD42" s="113"/>
      <c r="AE42" s="113"/>
      <c r="AF42" s="113"/>
    </row>
    <row r="43" spans="1:32" ht="15">
      <c r="A43" s="106" t="s">
        <v>41</v>
      </c>
      <c r="B43" s="118"/>
      <c r="C43" s="111"/>
      <c r="D43" s="111"/>
      <c r="E43" s="111"/>
      <c r="F43" s="104">
        <v>0</v>
      </c>
      <c r="G43" s="111"/>
      <c r="H43" s="103">
        <v>0</v>
      </c>
      <c r="I43" s="111"/>
      <c r="J43" s="104">
        <v>0</v>
      </c>
      <c r="K43" s="111"/>
      <c r="L43" s="104">
        <v>0</v>
      </c>
      <c r="M43" s="101"/>
      <c r="N43" s="104">
        <v>0</v>
      </c>
      <c r="O43" s="101"/>
      <c r="P43" s="101">
        <v>0</v>
      </c>
      <c r="Q43" s="101"/>
      <c r="R43" s="101">
        <v>0</v>
      </c>
      <c r="S43" s="101"/>
      <c r="T43" s="101">
        <v>0</v>
      </c>
      <c r="U43" s="208"/>
      <c r="V43" s="209"/>
      <c r="W43" s="208"/>
      <c r="X43" s="208"/>
      <c r="Y43" s="208"/>
      <c r="Z43" s="208"/>
      <c r="AA43" s="113"/>
      <c r="AB43" s="181"/>
      <c r="AC43" s="113"/>
      <c r="AD43" s="113"/>
      <c r="AE43" s="113"/>
      <c r="AF43" s="113"/>
    </row>
    <row r="44" spans="1:32" ht="15">
      <c r="A44" s="106"/>
      <c r="B44" s="118"/>
      <c r="C44" s="111"/>
      <c r="D44" s="111"/>
      <c r="E44" s="111"/>
      <c r="F44" s="111"/>
      <c r="G44" s="111"/>
      <c r="H44" s="103"/>
      <c r="I44" s="111"/>
      <c r="J44" s="104"/>
      <c r="K44" s="111"/>
      <c r="L44" s="104"/>
      <c r="M44" s="101"/>
      <c r="N44" s="101"/>
      <c r="O44" s="101"/>
      <c r="P44" s="101"/>
      <c r="Q44" s="101"/>
      <c r="R44" s="101"/>
      <c r="S44" s="101"/>
      <c r="T44" s="101"/>
      <c r="U44" s="208"/>
      <c r="V44" s="208"/>
      <c r="W44" s="208"/>
      <c r="X44" s="208"/>
      <c r="Y44" s="208"/>
      <c r="Z44" s="208"/>
      <c r="AA44" s="113"/>
      <c r="AB44" s="113"/>
      <c r="AC44" s="113"/>
      <c r="AD44" s="113"/>
      <c r="AE44" s="113"/>
      <c r="AF44" s="113"/>
    </row>
    <row r="45" spans="1:32" ht="15">
      <c r="A45" s="107" t="s">
        <v>42</v>
      </c>
      <c r="B45" s="120"/>
      <c r="C45" s="120"/>
      <c r="D45" s="121">
        <f>SUM(D38:D44)</f>
        <v>181.4</v>
      </c>
      <c r="E45" s="120"/>
      <c r="F45" s="121">
        <f>SUM(F38:F44)</f>
        <v>0</v>
      </c>
      <c r="G45" s="120"/>
      <c r="H45" s="121">
        <f>SUM(H38:H44)</f>
        <v>0</v>
      </c>
      <c r="I45" s="120"/>
      <c r="J45" s="121">
        <f>SUM(J38:J44)</f>
        <v>0</v>
      </c>
      <c r="K45" s="120"/>
      <c r="L45" s="121">
        <f>SUM(L38:L44)</f>
        <v>0</v>
      </c>
      <c r="M45" s="101"/>
      <c r="N45" s="121">
        <f>SUM(N38:N44)</f>
        <v>0</v>
      </c>
      <c r="O45" s="101"/>
      <c r="P45" s="121">
        <f>SUM(P38:P44)</f>
        <v>0</v>
      </c>
      <c r="Q45" s="101"/>
      <c r="R45" s="121">
        <f>SUM(R38:R44)</f>
        <v>0</v>
      </c>
      <c r="S45" s="101"/>
      <c r="T45" s="121">
        <f>SUM(T38:T44)</f>
        <v>0</v>
      </c>
      <c r="U45" s="208"/>
      <c r="V45" s="182"/>
      <c r="W45" s="182"/>
      <c r="X45" s="182"/>
      <c r="Y45" s="182"/>
      <c r="Z45" s="182"/>
      <c r="AA45" s="113"/>
      <c r="AB45" s="182"/>
      <c r="AC45" s="182"/>
      <c r="AD45" s="182"/>
      <c r="AE45" s="182"/>
      <c r="AF45" s="182"/>
    </row>
    <row r="46" spans="1:32" ht="15">
      <c r="A46" s="107" t="s">
        <v>30</v>
      </c>
      <c r="B46" s="120"/>
      <c r="C46" s="120"/>
      <c r="D46" s="120"/>
      <c r="E46" s="120"/>
      <c r="F46" s="120">
        <f>ROUND((F45/D45*100),1)</f>
        <v>0</v>
      </c>
      <c r="G46" s="120"/>
      <c r="H46" s="120" t="e">
        <f>ROUND((H45/F45*100),1)</f>
        <v>#DIV/0!</v>
      </c>
      <c r="I46" s="120"/>
      <c r="J46" s="120" t="e">
        <f>ROUND((J45/H45*100),1)</f>
        <v>#DIV/0!</v>
      </c>
      <c r="K46" s="120"/>
      <c r="L46" s="121" t="e">
        <f>ROUND((L45/H45*100),1)</f>
        <v>#DIV/0!</v>
      </c>
      <c r="M46" s="101"/>
      <c r="N46" s="108" t="e">
        <f>ROUND((N45/J45*100),1)</f>
        <v>#DIV/0!</v>
      </c>
      <c r="O46" s="101"/>
      <c r="P46" s="121" t="e">
        <f>ROUND((P45/L45*100),1)</f>
        <v>#DIV/0!</v>
      </c>
      <c r="Q46" s="101"/>
      <c r="R46" s="121" t="e">
        <f>ROUND((R45/N45*100),1)</f>
        <v>#DIV/0!</v>
      </c>
      <c r="S46" s="101"/>
      <c r="T46" s="121" t="e">
        <f>ROUND((T45/P45*100),1)</f>
        <v>#DIV/0!</v>
      </c>
      <c r="U46" s="208"/>
      <c r="V46" s="182"/>
      <c r="W46" s="182"/>
      <c r="X46" s="183"/>
      <c r="Y46" s="182"/>
      <c r="Z46" s="182"/>
      <c r="AA46" s="113"/>
      <c r="AB46" s="182"/>
      <c r="AC46" s="182"/>
      <c r="AD46" s="182"/>
      <c r="AE46" s="182"/>
      <c r="AF46" s="182"/>
    </row>
    <row r="47" spans="1:32" ht="15">
      <c r="A47" s="106"/>
      <c r="B47" s="118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01"/>
      <c r="N47" s="101"/>
      <c r="O47" s="101"/>
      <c r="P47" s="101"/>
      <c r="Q47" s="101"/>
      <c r="R47" s="101"/>
      <c r="S47" s="101"/>
      <c r="T47" s="101"/>
      <c r="U47" s="208"/>
      <c r="V47" s="208"/>
      <c r="W47" s="208"/>
      <c r="X47" s="208"/>
      <c r="Y47" s="208"/>
      <c r="Z47" s="208"/>
      <c r="AA47" s="113"/>
      <c r="AB47" s="113"/>
      <c r="AC47" s="113"/>
      <c r="AD47" s="113"/>
      <c r="AE47" s="113"/>
      <c r="AF47" s="113"/>
    </row>
    <row r="48" spans="1:32" ht="15">
      <c r="A48" s="106" t="s">
        <v>31</v>
      </c>
      <c r="B48" s="101">
        <v>100719</v>
      </c>
      <c r="C48" s="104">
        <f>'ВП натур показат'!B13</f>
        <v>0</v>
      </c>
      <c r="D48" s="103">
        <f>ROUND((B48*C48/1000000),1)</f>
        <v>0</v>
      </c>
      <c r="E48" s="111">
        <f>'ВП натур показат'!B38</f>
        <v>0</v>
      </c>
      <c r="F48" s="103">
        <f>ROUND((B48*E48/1000000),1)</f>
        <v>0</v>
      </c>
      <c r="G48" s="111">
        <f>'ВП натур показат'!B63</f>
        <v>0</v>
      </c>
      <c r="H48" s="103">
        <f>ROUND((B48*G48/1000000),1)</f>
        <v>0</v>
      </c>
      <c r="I48" s="105">
        <f>'ВП натур показат'!B88</f>
        <v>0</v>
      </c>
      <c r="J48" s="103">
        <f>ROUND((B48*I48/1000000),1)</f>
        <v>0</v>
      </c>
      <c r="K48" s="105">
        <f>'ВП натур показат'!B113</f>
        <v>0</v>
      </c>
      <c r="L48" s="103">
        <f>ROUND((B48*K48/1000000),1)</f>
        <v>0</v>
      </c>
      <c r="M48" s="105">
        <f>'ВП натур показат'!B138</f>
        <v>0</v>
      </c>
      <c r="N48" s="103">
        <f>ROUND((B48*M48/1000000),1)</f>
        <v>0</v>
      </c>
      <c r="O48" s="105">
        <f>'ВП натур показат'!B163</f>
        <v>0</v>
      </c>
      <c r="P48" s="103">
        <f>ROUND((B48*O48/1000000),1)</f>
        <v>0</v>
      </c>
      <c r="Q48" s="105">
        <f>'ВП натур показат'!B188</f>
        <v>0</v>
      </c>
      <c r="R48" s="103">
        <f>ROUND((B48*Q48/1000000),1)</f>
        <v>0</v>
      </c>
      <c r="S48" s="105">
        <f>'ВП натур показат'!B213</f>
        <v>0</v>
      </c>
      <c r="T48" s="103">
        <f>ROUND((B48*S48/1000000),1)</f>
        <v>0</v>
      </c>
      <c r="U48" s="208"/>
      <c r="V48" s="208"/>
      <c r="W48" s="208"/>
      <c r="X48" s="208"/>
      <c r="Y48" s="208"/>
      <c r="Z48" s="208"/>
      <c r="AA48" s="113"/>
      <c r="AB48" s="113"/>
      <c r="AC48" s="113"/>
      <c r="AD48" s="113"/>
      <c r="AE48" s="113"/>
      <c r="AF48" s="113"/>
    </row>
    <row r="49" spans="1:32" ht="15">
      <c r="A49" s="106" t="s">
        <v>32</v>
      </c>
      <c r="B49" s="101">
        <v>19634</v>
      </c>
      <c r="C49" s="111">
        <f>'ВП натур показат'!B14</f>
        <v>0</v>
      </c>
      <c r="D49" s="103">
        <f>ROUND((B49*C49/1000000),1)</f>
        <v>0</v>
      </c>
      <c r="E49" s="111">
        <f>'ВП натур показат'!B39</f>
        <v>0</v>
      </c>
      <c r="F49" s="103">
        <f>ROUND((B49*E49/1000000),1)</f>
        <v>0</v>
      </c>
      <c r="G49" s="111">
        <f>'ВП натур показат'!B64</f>
        <v>0</v>
      </c>
      <c r="H49" s="103">
        <f>ROUND((B49*G49/1000000),1)</f>
        <v>0</v>
      </c>
      <c r="I49" s="105">
        <f>'ВП натур показат'!B89</f>
        <v>0</v>
      </c>
      <c r="J49" s="103">
        <f>ROUND((B49*I49/1000000),1)</f>
        <v>0</v>
      </c>
      <c r="K49" s="105">
        <f>'ВП натур показат'!B114</f>
        <v>0</v>
      </c>
      <c r="L49" s="103">
        <f>ROUND((B49*K49/1000000),1)</f>
        <v>0</v>
      </c>
      <c r="M49" s="105">
        <f>'ВП натур показат'!B139</f>
        <v>0</v>
      </c>
      <c r="N49" s="103">
        <f>ROUND((B49*M49/1000000),1)</f>
        <v>0</v>
      </c>
      <c r="O49" s="105">
        <f>'ВП натур показат'!B164</f>
        <v>0</v>
      </c>
      <c r="P49" s="103">
        <f>ROUND((B49*O49/1000000),1)</f>
        <v>0</v>
      </c>
      <c r="Q49" s="105">
        <f>'ВП натур показат'!B189</f>
        <v>0</v>
      </c>
      <c r="R49" s="103">
        <f>ROUND((B49*Q49/1000000),1)</f>
        <v>0</v>
      </c>
      <c r="S49" s="105">
        <f>'ВП натур показат'!B214</f>
        <v>0</v>
      </c>
      <c r="T49" s="103">
        <f>ROUND((B49*S49/1000000),1)</f>
        <v>0</v>
      </c>
      <c r="U49" s="208"/>
      <c r="V49" s="208"/>
      <c r="W49" s="208"/>
      <c r="X49" s="208"/>
      <c r="Y49" s="208"/>
      <c r="Z49" s="208"/>
      <c r="AA49" s="113"/>
      <c r="AB49" s="113"/>
      <c r="AC49" s="113"/>
      <c r="AD49" s="113"/>
      <c r="AE49" s="113"/>
      <c r="AF49" s="113"/>
    </row>
    <row r="50" spans="1:32" ht="15">
      <c r="A50" s="106" t="s">
        <v>33</v>
      </c>
      <c r="B50" s="101"/>
      <c r="C50" s="111"/>
      <c r="D50" s="103"/>
      <c r="E50" s="111"/>
      <c r="F50" s="103"/>
      <c r="G50" s="111"/>
      <c r="H50" s="103"/>
      <c r="I50" s="105"/>
      <c r="J50" s="103"/>
      <c r="K50" s="105"/>
      <c r="L50" s="103"/>
      <c r="M50" s="111"/>
      <c r="N50" s="103"/>
      <c r="O50" s="111"/>
      <c r="P50" s="103"/>
      <c r="Q50" s="111"/>
      <c r="R50" s="103"/>
      <c r="S50" s="111"/>
      <c r="T50" s="103"/>
      <c r="U50" s="208"/>
      <c r="V50" s="208"/>
      <c r="W50" s="208"/>
      <c r="X50" s="208"/>
      <c r="Y50" s="208"/>
      <c r="Z50" s="208"/>
      <c r="AA50" s="113"/>
      <c r="AB50" s="113"/>
      <c r="AC50" s="113"/>
      <c r="AD50" s="113"/>
      <c r="AE50" s="113"/>
      <c r="AF50" s="113"/>
    </row>
    <row r="51" spans="1:32" ht="15">
      <c r="A51" s="101" t="s">
        <v>34</v>
      </c>
      <c r="B51" s="101"/>
      <c r="C51" s="111"/>
      <c r="D51" s="111"/>
      <c r="E51" s="111"/>
      <c r="F51" s="111"/>
      <c r="G51" s="111"/>
      <c r="H51" s="111"/>
      <c r="I51" s="105"/>
      <c r="J51" s="111"/>
      <c r="K51" s="105"/>
      <c r="L51" s="111"/>
      <c r="M51" s="101"/>
      <c r="N51" s="101"/>
      <c r="O51" s="101"/>
      <c r="P51" s="101"/>
      <c r="Q51" s="101"/>
      <c r="R51" s="101"/>
      <c r="S51" s="101"/>
      <c r="T51" s="101"/>
      <c r="U51" s="208"/>
      <c r="V51" s="208"/>
      <c r="W51" s="208"/>
      <c r="X51" s="208"/>
      <c r="Y51" s="208"/>
      <c r="Z51" s="208"/>
      <c r="AA51" s="113"/>
      <c r="AB51" s="113"/>
      <c r="AC51" s="113"/>
      <c r="AD51" s="113"/>
      <c r="AE51" s="113"/>
      <c r="AF51" s="113"/>
    </row>
    <row r="52" spans="1:32" ht="15">
      <c r="A52" s="101" t="s">
        <v>35</v>
      </c>
      <c r="B52" s="101"/>
      <c r="C52" s="111"/>
      <c r="D52" s="111"/>
      <c r="E52" s="111"/>
      <c r="F52" s="104"/>
      <c r="G52" s="104"/>
      <c r="H52" s="104"/>
      <c r="I52" s="111"/>
      <c r="J52" s="111"/>
      <c r="K52" s="111"/>
      <c r="L52" s="111"/>
      <c r="M52" s="101"/>
      <c r="N52" s="101"/>
      <c r="O52" s="101"/>
      <c r="P52" s="101"/>
      <c r="Q52" s="101"/>
      <c r="R52" s="101"/>
      <c r="S52" s="101"/>
      <c r="T52" s="101"/>
      <c r="U52" s="208"/>
      <c r="V52" s="208"/>
      <c r="W52" s="208"/>
      <c r="X52" s="208"/>
      <c r="Y52" s="208"/>
      <c r="Z52" s="208"/>
      <c r="AA52" s="113"/>
      <c r="AB52" s="113"/>
      <c r="AC52" s="113"/>
      <c r="AD52" s="113"/>
      <c r="AE52" s="113"/>
      <c r="AF52" s="113"/>
    </row>
    <row r="53" spans="1:32" ht="15">
      <c r="A53" s="101"/>
      <c r="B53" s="10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01"/>
      <c r="N53" s="101"/>
      <c r="O53" s="101"/>
      <c r="P53" s="101"/>
      <c r="Q53" s="101"/>
      <c r="R53" s="101"/>
      <c r="S53" s="101"/>
      <c r="T53" s="101"/>
      <c r="U53" s="208"/>
      <c r="V53" s="208"/>
      <c r="W53" s="208"/>
      <c r="X53" s="208"/>
      <c r="Y53" s="208"/>
      <c r="Z53" s="208"/>
      <c r="AA53" s="113"/>
      <c r="AB53" s="113"/>
      <c r="AC53" s="113"/>
      <c r="AD53" s="113"/>
      <c r="AE53" s="113"/>
      <c r="AF53" s="113"/>
    </row>
    <row r="54" spans="1:32" ht="15">
      <c r="A54" s="107" t="s">
        <v>43</v>
      </c>
      <c r="B54" s="120"/>
      <c r="C54" s="120"/>
      <c r="D54" s="121">
        <f>SUM(D48:D53)</f>
        <v>0</v>
      </c>
      <c r="E54" s="120"/>
      <c r="F54" s="121">
        <f>SUM(F48:F53)</f>
        <v>0</v>
      </c>
      <c r="G54" s="120"/>
      <c r="H54" s="121">
        <f>SUM(H48:H53)</f>
        <v>0</v>
      </c>
      <c r="I54" s="120"/>
      <c r="J54" s="121">
        <f>SUM(J48:J53)</f>
        <v>0</v>
      </c>
      <c r="K54" s="120"/>
      <c r="L54" s="121">
        <f>SUM(L48:L53)</f>
        <v>0</v>
      </c>
      <c r="M54" s="101"/>
      <c r="N54" s="121">
        <f>SUM(N48:N53)</f>
        <v>0</v>
      </c>
      <c r="O54" s="101"/>
      <c r="P54" s="121">
        <f>SUM(P48:P53)</f>
        <v>0</v>
      </c>
      <c r="Q54" s="101"/>
      <c r="R54" s="121">
        <f>SUM(R48:R53)</f>
        <v>0</v>
      </c>
      <c r="S54" s="101"/>
      <c r="T54" s="121">
        <f>SUM(T48:T53)</f>
        <v>0</v>
      </c>
      <c r="U54" s="182"/>
      <c r="V54" s="182"/>
      <c r="W54" s="182"/>
      <c r="X54" s="183"/>
      <c r="Y54" s="182"/>
      <c r="Z54" s="182"/>
      <c r="AA54" s="113"/>
      <c r="AB54" s="182"/>
      <c r="AC54" s="182"/>
      <c r="AD54" s="182"/>
      <c r="AE54" s="182"/>
      <c r="AF54" s="182"/>
    </row>
    <row r="55" spans="1:32" ht="15">
      <c r="A55" s="107" t="s">
        <v>30</v>
      </c>
      <c r="B55" s="120"/>
      <c r="C55" s="120"/>
      <c r="D55" s="121"/>
      <c r="E55" s="120"/>
      <c r="F55" s="121" t="e">
        <f>ROUND((F54/D54*100),1)</f>
        <v>#DIV/0!</v>
      </c>
      <c r="G55" s="120"/>
      <c r="H55" s="121" t="e">
        <f>ROUND((H54/F54*100),1)</f>
        <v>#DIV/0!</v>
      </c>
      <c r="I55" s="120"/>
      <c r="J55" s="121" t="e">
        <f>ROUND((J54/H54*100),1)</f>
        <v>#DIV/0!</v>
      </c>
      <c r="K55" s="120"/>
      <c r="L55" s="120" t="e">
        <f>ROUND((L54/H54*100),1)</f>
        <v>#DIV/0!</v>
      </c>
      <c r="M55" s="101"/>
      <c r="N55" s="108" t="e">
        <f>ROUND((N54/J54*100),1)</f>
        <v>#DIV/0!</v>
      </c>
      <c r="O55" s="101"/>
      <c r="P55" s="121" t="e">
        <f>ROUND((P54/L54*100),1)</f>
        <v>#DIV/0!</v>
      </c>
      <c r="Q55" s="101"/>
      <c r="R55" s="121" t="e">
        <f>ROUND((R54/N54*100),1)</f>
        <v>#DIV/0!</v>
      </c>
      <c r="S55" s="101"/>
      <c r="T55" s="121" t="e">
        <f>ROUND((T54/P54*100),1)</f>
        <v>#DIV/0!</v>
      </c>
      <c r="U55" s="182"/>
      <c r="V55" s="182"/>
      <c r="W55" s="182"/>
      <c r="X55" s="182"/>
      <c r="Y55" s="182"/>
      <c r="Z55" s="182"/>
      <c r="AA55" s="113"/>
      <c r="AB55" s="182"/>
      <c r="AC55" s="182"/>
      <c r="AD55" s="182"/>
      <c r="AE55" s="182"/>
      <c r="AF55" s="182"/>
    </row>
    <row r="56" spans="1:32" ht="15">
      <c r="A56" s="106"/>
      <c r="B56" s="118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01"/>
      <c r="N56" s="101"/>
      <c r="O56" s="101"/>
      <c r="P56" s="101"/>
      <c r="Q56" s="101"/>
      <c r="R56" s="101"/>
      <c r="S56" s="101"/>
      <c r="T56" s="101"/>
      <c r="U56" s="182"/>
      <c r="V56" s="182"/>
      <c r="W56" s="182"/>
      <c r="X56" s="182"/>
      <c r="Y56" s="182"/>
      <c r="Z56" s="182"/>
      <c r="AA56" s="113"/>
      <c r="AB56" s="182"/>
      <c r="AC56" s="182"/>
      <c r="AD56" s="182"/>
      <c r="AE56" s="182"/>
      <c r="AF56" s="182"/>
    </row>
    <row r="57" spans="1:32" ht="15">
      <c r="A57" s="107" t="s">
        <v>37</v>
      </c>
      <c r="B57" s="120"/>
      <c r="C57" s="120"/>
      <c r="D57" s="121">
        <f>SUM(D45+D54)</f>
        <v>181.4</v>
      </c>
      <c r="E57" s="120"/>
      <c r="F57" s="121">
        <f>SUM(F45+F54)</f>
        <v>0</v>
      </c>
      <c r="G57" s="120"/>
      <c r="H57" s="121">
        <f>SUM(H45+H54)</f>
        <v>0</v>
      </c>
      <c r="I57" s="120"/>
      <c r="J57" s="121">
        <f>SUM(J45+J54)</f>
        <v>0</v>
      </c>
      <c r="K57" s="120"/>
      <c r="L57" s="121">
        <f>SUM(L45+L54)</f>
        <v>0</v>
      </c>
      <c r="M57" s="101"/>
      <c r="N57" s="121">
        <f>SUM(N45+N54)</f>
        <v>0</v>
      </c>
      <c r="O57" s="101"/>
      <c r="P57" s="121">
        <f>SUM(P45+P54)</f>
        <v>0</v>
      </c>
      <c r="Q57" s="101"/>
      <c r="R57" s="121">
        <f>SUM(R45+R54)</f>
        <v>0</v>
      </c>
      <c r="S57" s="101"/>
      <c r="T57" s="121">
        <f>SUM(T45+T54)</f>
        <v>0</v>
      </c>
      <c r="U57" s="182"/>
      <c r="V57" s="182"/>
      <c r="W57" s="182"/>
      <c r="X57" s="182"/>
      <c r="Y57" s="182"/>
      <c r="Z57" s="182"/>
      <c r="AA57" s="113"/>
      <c r="AB57" s="182"/>
      <c r="AC57" s="182"/>
      <c r="AD57" s="182"/>
      <c r="AE57" s="182"/>
      <c r="AF57" s="182"/>
    </row>
    <row r="58" spans="1:32" ht="15">
      <c r="A58" s="107" t="s">
        <v>38</v>
      </c>
      <c r="B58" s="120"/>
      <c r="C58" s="120"/>
      <c r="D58" s="121"/>
      <c r="E58" s="120"/>
      <c r="F58" s="121">
        <f>ROUND((F57/D57*100),1)</f>
        <v>0</v>
      </c>
      <c r="G58" s="120"/>
      <c r="H58" s="121" t="e">
        <f>ROUND((H57/F57*100),1)</f>
        <v>#DIV/0!</v>
      </c>
      <c r="I58" s="120"/>
      <c r="J58" s="121" t="e">
        <f>ROUND((J57/H57*100),1)</f>
        <v>#DIV/0!</v>
      </c>
      <c r="K58" s="120"/>
      <c r="L58" s="121" t="e">
        <f>ROUND((L57/H57*100),1)</f>
        <v>#DIV/0!</v>
      </c>
      <c r="M58" s="101"/>
      <c r="N58" s="108" t="e">
        <f>ROUND((N57/J57*100),1)</f>
        <v>#DIV/0!</v>
      </c>
      <c r="O58" s="101"/>
      <c r="P58" s="121" t="e">
        <f>ROUND((P57/L57*100),1)</f>
        <v>#DIV/0!</v>
      </c>
      <c r="Q58" s="101"/>
      <c r="R58" s="121" t="e">
        <f>ROUND((R57/N57*100),1)</f>
        <v>#DIV/0!</v>
      </c>
      <c r="S58" s="101"/>
      <c r="T58" s="121" t="e">
        <f>ROUND((T57/P57*100),1)</f>
        <v>#DIV/0!</v>
      </c>
      <c r="U58" s="182"/>
      <c r="V58" s="183"/>
      <c r="W58" s="183"/>
      <c r="X58" s="183"/>
      <c r="Y58" s="182"/>
      <c r="Z58" s="182"/>
      <c r="AA58" s="113"/>
      <c r="AB58" s="182"/>
      <c r="AC58" s="182"/>
      <c r="AD58" s="182"/>
      <c r="AE58" s="182"/>
      <c r="AF58" s="182"/>
    </row>
    <row r="59" spans="1:26" ht="15">
      <c r="A59" s="112"/>
      <c r="B59" s="122"/>
      <c r="C59" s="122"/>
      <c r="D59" s="123"/>
      <c r="E59" s="122"/>
      <c r="F59" s="123"/>
      <c r="G59" s="122"/>
      <c r="H59" s="123"/>
      <c r="I59" s="122"/>
      <c r="J59" s="123"/>
      <c r="K59" s="122"/>
      <c r="L59" s="123"/>
      <c r="M59" s="116"/>
      <c r="N59" s="124"/>
      <c r="O59" s="116"/>
      <c r="P59" s="123"/>
      <c r="Q59" s="116"/>
      <c r="R59" s="125"/>
      <c r="S59" s="116"/>
      <c r="T59" s="123"/>
      <c r="U59" s="115"/>
      <c r="V59" s="115"/>
      <c r="W59" s="115"/>
      <c r="X59" s="115"/>
      <c r="Y59" s="115"/>
      <c r="Z59" s="115"/>
    </row>
    <row r="60" spans="1:26" ht="15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8"/>
      <c r="N60" s="198"/>
      <c r="O60" s="198"/>
      <c r="P60" s="198"/>
      <c r="Q60" s="113"/>
      <c r="R60" s="113"/>
      <c r="S60" s="113"/>
      <c r="T60" s="113"/>
      <c r="U60" s="115"/>
      <c r="V60" s="115"/>
      <c r="W60" s="115"/>
      <c r="X60" s="115"/>
      <c r="Y60" s="115"/>
      <c r="Z60" s="115"/>
    </row>
    <row r="61" spans="1:26" ht="15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8"/>
      <c r="N61" s="198"/>
      <c r="O61" s="198"/>
      <c r="P61" s="198"/>
      <c r="Q61" s="113"/>
      <c r="R61" s="113"/>
      <c r="S61" s="113"/>
      <c r="T61" s="113"/>
      <c r="U61" s="115"/>
      <c r="V61" s="115"/>
      <c r="W61" s="115"/>
      <c r="X61" s="115"/>
      <c r="Y61" s="115"/>
      <c r="Z61" s="115"/>
    </row>
    <row r="62" spans="1:26" ht="15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14"/>
      <c r="R62" s="114"/>
      <c r="S62" s="114"/>
      <c r="T62" s="114"/>
      <c r="U62" s="115"/>
      <c r="V62" s="115"/>
      <c r="W62" s="115"/>
      <c r="X62" s="115"/>
      <c r="Y62" s="115"/>
      <c r="Z62" s="115"/>
    </row>
    <row r="63" spans="1:26" ht="15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114"/>
      <c r="R63" s="114"/>
      <c r="S63" s="114"/>
      <c r="T63" s="114"/>
      <c r="U63" s="115"/>
      <c r="V63" s="115"/>
      <c r="W63" s="115"/>
      <c r="X63" s="115"/>
      <c r="Y63" s="115"/>
      <c r="Z63" s="115"/>
    </row>
    <row r="64" spans="1:26" ht="15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114"/>
      <c r="R64" s="114"/>
      <c r="S64" s="114"/>
      <c r="T64" s="114"/>
      <c r="U64" s="115"/>
      <c r="V64" s="115"/>
      <c r="W64" s="115"/>
      <c r="X64" s="115"/>
      <c r="Y64" s="115"/>
      <c r="Z64" s="115"/>
    </row>
    <row r="65" spans="1:26" ht="1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198"/>
      <c r="N65" s="199"/>
      <c r="O65" s="199"/>
      <c r="P65" s="199"/>
      <c r="Q65" s="114"/>
      <c r="R65" s="114"/>
      <c r="S65" s="114"/>
      <c r="T65" s="114"/>
      <c r="U65" s="115"/>
      <c r="V65" s="115"/>
      <c r="W65" s="115"/>
      <c r="X65" s="115"/>
      <c r="Y65" s="115"/>
      <c r="Z65" s="115"/>
    </row>
    <row r="66" spans="1:26" ht="1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3"/>
      <c r="N66" s="114"/>
      <c r="O66" s="114"/>
      <c r="P66" s="114"/>
      <c r="Q66" s="114"/>
      <c r="R66" s="114"/>
      <c r="S66" s="114"/>
      <c r="T66" s="114"/>
      <c r="U66" s="115"/>
      <c r="V66" s="115"/>
      <c r="W66" s="115"/>
      <c r="X66" s="115"/>
      <c r="Y66" s="115"/>
      <c r="Z66" s="115"/>
    </row>
    <row r="67" spans="1:26" ht="15">
      <c r="A67" s="13" t="s">
        <v>115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17"/>
      <c r="M67" s="117"/>
      <c r="N67" s="113"/>
      <c r="O67" s="113"/>
      <c r="P67" s="113"/>
      <c r="Q67" s="113"/>
      <c r="R67" s="113"/>
      <c r="S67" s="113"/>
      <c r="T67" s="113"/>
      <c r="U67" s="115"/>
      <c r="V67" s="115"/>
      <c r="W67" s="115"/>
      <c r="X67" s="115"/>
      <c r="Y67" s="115"/>
      <c r="Z67" s="115"/>
    </row>
    <row r="68" spans="1:32" ht="15">
      <c r="A68" s="126" t="s">
        <v>18</v>
      </c>
      <c r="B68" s="127"/>
      <c r="C68" s="128">
        <v>2019</v>
      </c>
      <c r="D68" s="210"/>
      <c r="E68" s="128">
        <v>2020</v>
      </c>
      <c r="F68" s="210"/>
      <c r="G68" s="128">
        <v>2021</v>
      </c>
      <c r="H68" s="129"/>
      <c r="I68" s="207">
        <v>2022</v>
      </c>
      <c r="J68" s="210" t="s">
        <v>19</v>
      </c>
      <c r="K68" s="128" t="s">
        <v>100</v>
      </c>
      <c r="L68" s="129"/>
      <c r="M68" s="232" t="s">
        <v>98</v>
      </c>
      <c r="N68" s="233"/>
      <c r="O68" s="233" t="s">
        <v>99</v>
      </c>
      <c r="P68" s="233"/>
      <c r="Q68" s="233" t="s">
        <v>111</v>
      </c>
      <c r="R68" s="233"/>
      <c r="S68" s="233" t="s">
        <v>112</v>
      </c>
      <c r="T68" s="233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</row>
    <row r="69" spans="1:32" ht="15">
      <c r="A69" s="132"/>
      <c r="B69" s="133" t="s">
        <v>20</v>
      </c>
      <c r="C69" s="132" t="s">
        <v>21</v>
      </c>
      <c r="D69" s="132" t="s">
        <v>22</v>
      </c>
      <c r="E69" s="132" t="s">
        <v>21</v>
      </c>
      <c r="F69" s="132" t="s">
        <v>22</v>
      </c>
      <c r="G69" s="132" t="s">
        <v>21</v>
      </c>
      <c r="H69" s="132" t="s">
        <v>22</v>
      </c>
      <c r="I69" s="132" t="s">
        <v>21</v>
      </c>
      <c r="J69" s="132" t="s">
        <v>22</v>
      </c>
      <c r="K69" s="132" t="s">
        <v>21</v>
      </c>
      <c r="L69" s="132" t="s">
        <v>22</v>
      </c>
      <c r="M69" s="101" t="s">
        <v>21</v>
      </c>
      <c r="N69" s="101" t="s">
        <v>22</v>
      </c>
      <c r="O69" s="101" t="s">
        <v>21</v>
      </c>
      <c r="P69" s="101" t="s">
        <v>22</v>
      </c>
      <c r="Q69" s="101" t="s">
        <v>21</v>
      </c>
      <c r="R69" s="101" t="s">
        <v>22</v>
      </c>
      <c r="S69" s="101" t="s">
        <v>21</v>
      </c>
      <c r="T69" s="101" t="s">
        <v>22</v>
      </c>
      <c r="U69" s="206"/>
      <c r="V69" s="206"/>
      <c r="W69" s="206"/>
      <c r="X69" s="206"/>
      <c r="Y69" s="206"/>
      <c r="Z69" s="206"/>
      <c r="AA69" s="113"/>
      <c r="AB69" s="113"/>
      <c r="AC69" s="113"/>
      <c r="AD69" s="113"/>
      <c r="AE69" s="113"/>
      <c r="AF69" s="113"/>
    </row>
    <row r="70" spans="1:32" ht="15">
      <c r="A70" s="134" t="s">
        <v>60</v>
      </c>
      <c r="B70" s="133"/>
      <c r="C70" s="132"/>
      <c r="D70" s="132"/>
      <c r="E70" s="106"/>
      <c r="F70" s="106"/>
      <c r="G70" s="106"/>
      <c r="H70" s="106"/>
      <c r="I70" s="132"/>
      <c r="J70" s="132"/>
      <c r="K70" s="106"/>
      <c r="L70" s="106"/>
      <c r="M70" s="101"/>
      <c r="N70" s="101"/>
      <c r="O70" s="101"/>
      <c r="P70" s="101"/>
      <c r="Q70" s="101"/>
      <c r="R70" s="101"/>
      <c r="S70" s="101"/>
      <c r="T70" s="101"/>
      <c r="U70" s="208"/>
      <c r="V70" s="208"/>
      <c r="W70" s="208"/>
      <c r="X70" s="208"/>
      <c r="Y70" s="208"/>
      <c r="Z70" s="208"/>
      <c r="AA70" s="113"/>
      <c r="AB70" s="113"/>
      <c r="AC70" s="113"/>
      <c r="AD70" s="113"/>
      <c r="AE70" s="113"/>
      <c r="AF70" s="113"/>
    </row>
    <row r="71" spans="1:32" ht="15">
      <c r="A71" s="132" t="s">
        <v>44</v>
      </c>
      <c r="B71" s="102">
        <v>10227</v>
      </c>
      <c r="C71" s="173">
        <f>'ВП натур показат'!C6</f>
        <v>3027.8</v>
      </c>
      <c r="D71" s="103">
        <f>ROUND((B71*C71/1000000),1)</f>
        <v>31</v>
      </c>
      <c r="E71" s="173">
        <f>'ВП натур показат'!C31</f>
        <v>5198.6</v>
      </c>
      <c r="F71" s="231">
        <f>ROUND((B71*E71/1000000),1)</f>
        <v>53.2</v>
      </c>
      <c r="G71" s="111">
        <f>'ВП натур показат'!C56</f>
        <v>2767</v>
      </c>
      <c r="H71" s="103">
        <f>ROUND((B71*G71/1000000),1)</f>
        <v>28.3</v>
      </c>
      <c r="I71" s="105">
        <f>'ВП натур показат'!C81</f>
        <v>3046</v>
      </c>
      <c r="J71" s="103">
        <f>ROUND((B71*I71/1000000),1)</f>
        <v>31.2</v>
      </c>
      <c r="K71" s="105">
        <f>'ВП натур показат'!C106</f>
        <v>3729</v>
      </c>
      <c r="L71" s="103">
        <f>ROUND((B71*K71/1000000),1)</f>
        <v>38.1</v>
      </c>
      <c r="M71" s="105">
        <f>'ВП натур показат'!C131</f>
        <v>3217</v>
      </c>
      <c r="N71" s="103">
        <f>ROUND((B71*M71/1000000),1)</f>
        <v>32.9</v>
      </c>
      <c r="O71" s="105">
        <f>'ВП натур показат'!C156</f>
        <v>4058</v>
      </c>
      <c r="P71" s="103">
        <f>ROUND((B71*O71/1000000),1)</f>
        <v>41.5</v>
      </c>
      <c r="Q71" s="105">
        <f>'ВП натур показат'!C181</f>
        <v>3396</v>
      </c>
      <c r="R71" s="103">
        <f>ROUND((B71*Q71/1000000),1)</f>
        <v>34.7</v>
      </c>
      <c r="S71" s="105">
        <f>'ВП натур показат'!C206</f>
        <v>4398</v>
      </c>
      <c r="T71" s="103">
        <f>ROUND((B71*S71/1000000),1)</f>
        <v>45</v>
      </c>
      <c r="U71" s="208"/>
      <c r="V71" s="208"/>
      <c r="W71" s="208"/>
      <c r="X71" s="208"/>
      <c r="Y71" s="208"/>
      <c r="Z71" s="208"/>
      <c r="AA71" s="113"/>
      <c r="AB71" s="113"/>
      <c r="AC71" s="113"/>
      <c r="AD71" s="113"/>
      <c r="AE71" s="113"/>
      <c r="AF71" s="113"/>
    </row>
    <row r="72" spans="1:32" ht="15">
      <c r="A72" s="106" t="s">
        <v>45</v>
      </c>
      <c r="B72" s="102">
        <v>28844</v>
      </c>
      <c r="C72" s="173">
        <f>'ВП натур показат'!C7</f>
        <v>2879.9</v>
      </c>
      <c r="D72" s="103">
        <f>ROUND((B72*C72/1000000),1)</f>
        <v>83.1</v>
      </c>
      <c r="E72" s="173">
        <f>'ВП натур показат'!C32</f>
        <v>1364.1</v>
      </c>
      <c r="F72" s="103">
        <f>ROUND((B72*E72/1000000),1)</f>
        <v>39.3</v>
      </c>
      <c r="G72" s="111">
        <f>'ВП натур показат'!C57</f>
        <v>1338</v>
      </c>
      <c r="H72" s="103">
        <f>ROUND((B72*G72/1000000),1)</f>
        <v>38.6</v>
      </c>
      <c r="I72" s="105">
        <f>'ВП натур показат'!C82</f>
        <v>1473</v>
      </c>
      <c r="J72" s="103">
        <f>ROUND((B72*I72/1000000),1)</f>
        <v>42.5</v>
      </c>
      <c r="K72" s="105">
        <f>'ВП натур показат'!C107</f>
        <v>1803</v>
      </c>
      <c r="L72" s="103">
        <f>ROUND((B72*K72/1000000),1)</f>
        <v>52</v>
      </c>
      <c r="M72" s="105">
        <f>'ВП натур показат'!C132</f>
        <v>1556</v>
      </c>
      <c r="N72" s="103">
        <f>ROUND((B72*M72/1000000),1)</f>
        <v>44.9</v>
      </c>
      <c r="O72" s="105">
        <f>'ВП натур показат'!C157</f>
        <v>1962</v>
      </c>
      <c r="P72" s="103">
        <f>ROUND((B72*O72/1000000),1)</f>
        <v>56.6</v>
      </c>
      <c r="Q72" s="105">
        <f>'ВП натур показат'!C182</f>
        <v>1643</v>
      </c>
      <c r="R72" s="103">
        <f>ROUND((B72*Q72/1000000),1)</f>
        <v>47.4</v>
      </c>
      <c r="S72" s="105">
        <f>'ВП натур показат'!C207</f>
        <v>2126</v>
      </c>
      <c r="T72" s="103">
        <f>ROUND((B72*S72/1000000),1)</f>
        <v>61.3</v>
      </c>
      <c r="U72" s="208"/>
      <c r="V72" s="208"/>
      <c r="W72" s="208"/>
      <c r="X72" s="208"/>
      <c r="Y72" s="208"/>
      <c r="Z72" s="208"/>
      <c r="AA72" s="113"/>
      <c r="AB72" s="113"/>
      <c r="AC72" s="113"/>
      <c r="AD72" s="113"/>
      <c r="AE72" s="113"/>
      <c r="AF72" s="113"/>
    </row>
    <row r="73" spans="1:32" ht="15">
      <c r="A73" s="106" t="s">
        <v>25</v>
      </c>
      <c r="B73" s="102">
        <v>16500</v>
      </c>
      <c r="C73" s="104">
        <f>'ВП натур показат'!C8</f>
        <v>0</v>
      </c>
      <c r="D73" s="103">
        <f>ROUND((B73*C73/1000000),1)</f>
        <v>0</v>
      </c>
      <c r="E73" s="104">
        <f>'ВП натур показат'!C33</f>
        <v>0</v>
      </c>
      <c r="F73" s="103">
        <f>ROUND((B73*E73/1000000),1)</f>
        <v>0</v>
      </c>
      <c r="G73" s="111">
        <f>'ВП натур показат'!C58</f>
        <v>0</v>
      </c>
      <c r="H73" s="103">
        <f>ROUND((B73*G73/1000000),1)</f>
        <v>0</v>
      </c>
      <c r="I73" s="105">
        <f>'ВП натур показат'!C83</f>
        <v>0</v>
      </c>
      <c r="J73" s="103">
        <f>ROUND((B73*I73/1000000),1)</f>
        <v>0</v>
      </c>
      <c r="K73" s="105">
        <f>'ВП натур показат'!C108</f>
        <v>0</v>
      </c>
      <c r="L73" s="103">
        <f>ROUND((B73*K73/1000000),1)</f>
        <v>0</v>
      </c>
      <c r="M73" s="105">
        <f>'ВП натур показат'!C133</f>
        <v>0</v>
      </c>
      <c r="N73" s="103">
        <f>ROUND((B73*M73/1000000),1)</f>
        <v>0</v>
      </c>
      <c r="O73" s="105">
        <f>'ВП натур показат'!C158</f>
        <v>0</v>
      </c>
      <c r="P73" s="103">
        <f>ROUND((B73*O73/1000000),1)</f>
        <v>0</v>
      </c>
      <c r="Q73" s="105">
        <f>'ВП натур показат'!C183</f>
        <v>0</v>
      </c>
      <c r="R73" s="103">
        <f>ROUND((B73*Q73/1000000),1)</f>
        <v>0</v>
      </c>
      <c r="S73" s="105">
        <f>'ВП натур показат'!C208</f>
        <v>0</v>
      </c>
      <c r="T73" s="103">
        <f>ROUND((B73*S73/1000000),1)</f>
        <v>0</v>
      </c>
      <c r="U73" s="208"/>
      <c r="V73" s="208"/>
      <c r="W73" s="208"/>
      <c r="X73" s="208"/>
      <c r="Y73" s="208"/>
      <c r="Z73" s="208"/>
      <c r="AA73" s="113"/>
      <c r="AB73" s="113"/>
      <c r="AC73" s="113"/>
      <c r="AD73" s="113"/>
      <c r="AE73" s="113"/>
      <c r="AF73" s="113"/>
    </row>
    <row r="74" spans="1:32" ht="15">
      <c r="A74" s="106" t="s">
        <v>26</v>
      </c>
      <c r="B74" s="102">
        <v>15000</v>
      </c>
      <c r="C74" s="104">
        <f>'ВП натур показат'!C9</f>
        <v>0</v>
      </c>
      <c r="D74" s="103">
        <f>ROUND((B74*C74/1000000),1)</f>
        <v>0</v>
      </c>
      <c r="E74" s="104">
        <f>'ВП натур показат'!C34</f>
        <v>0</v>
      </c>
      <c r="F74" s="103">
        <f>ROUND((B74*E74/1000000),1)</f>
        <v>0</v>
      </c>
      <c r="G74" s="111">
        <f>'ВП натур показат'!C59</f>
        <v>0</v>
      </c>
      <c r="H74" s="103">
        <f>ROUND((B74*G74/1000000),1)</f>
        <v>0</v>
      </c>
      <c r="I74" s="105">
        <f>'ВП натур показат'!C84</f>
        <v>0</v>
      </c>
      <c r="J74" s="103">
        <f>ROUND((B74*I74/1000000),1)</f>
        <v>0</v>
      </c>
      <c r="K74" s="105">
        <f>'ВП натур показат'!C109</f>
        <v>0</v>
      </c>
      <c r="L74" s="103">
        <f>ROUND((B74*K74/1000000),1)</f>
        <v>0</v>
      </c>
      <c r="M74" s="105">
        <f>'ВП натур показат'!C134</f>
        <v>0</v>
      </c>
      <c r="N74" s="103">
        <f>ROUND((B74*M74/1000000),1)</f>
        <v>0</v>
      </c>
      <c r="O74" s="105">
        <f>'ВП натур показат'!C159</f>
        <v>0</v>
      </c>
      <c r="P74" s="103">
        <f>ROUND((B74*O74/1000000),1)</f>
        <v>0</v>
      </c>
      <c r="Q74" s="105">
        <f>'ВП натур показат'!C184</f>
        <v>0</v>
      </c>
      <c r="R74" s="103">
        <f>ROUND((B74*Q74/1000000),1)</f>
        <v>0</v>
      </c>
      <c r="S74" s="105">
        <f>'ВП натур показат'!C209</f>
        <v>0</v>
      </c>
      <c r="T74" s="103">
        <f>ROUND((B74*S74/1000000),1)</f>
        <v>0</v>
      </c>
      <c r="U74" s="208"/>
      <c r="V74" s="208"/>
      <c r="W74" s="208"/>
      <c r="X74" s="208"/>
      <c r="Y74" s="208"/>
      <c r="Z74" s="208"/>
      <c r="AA74" s="113"/>
      <c r="AB74" s="113"/>
      <c r="AC74" s="113"/>
      <c r="AD74" s="113"/>
      <c r="AE74" s="113"/>
      <c r="AF74" s="113"/>
    </row>
    <row r="75" spans="1:32" ht="15">
      <c r="A75" s="106" t="s">
        <v>40</v>
      </c>
      <c r="B75" s="102">
        <v>8064</v>
      </c>
      <c r="C75" s="104">
        <f>'ВП натур показат'!C10</f>
        <v>0</v>
      </c>
      <c r="D75" s="103">
        <f>ROUND((B75*C75/1000000),1)</f>
        <v>0</v>
      </c>
      <c r="E75" s="104">
        <f>'ВП натур показат'!C35</f>
        <v>0</v>
      </c>
      <c r="F75" s="103">
        <f>ROUND((B75*E75/1000000),1)</f>
        <v>0</v>
      </c>
      <c r="G75" s="111">
        <f>'ВП натур показат'!C60</f>
        <v>0</v>
      </c>
      <c r="H75" s="103">
        <f>ROUND((B75*G75/1000000),1)</f>
        <v>0</v>
      </c>
      <c r="I75" s="105">
        <f>'ВП натур показат'!C85</f>
        <v>0</v>
      </c>
      <c r="J75" s="103">
        <f>ROUND((B75*I75/1000000),1)</f>
        <v>0</v>
      </c>
      <c r="K75" s="105">
        <f>'ВП натур показат'!C110</f>
        <v>0</v>
      </c>
      <c r="L75" s="103">
        <f>ROUND((B75*K75/1000000),1)</f>
        <v>0</v>
      </c>
      <c r="M75" s="105">
        <f>'ВП натур показат'!C135</f>
        <v>0</v>
      </c>
      <c r="N75" s="103">
        <f>ROUND((B75*M75/1000000),1)</f>
        <v>0</v>
      </c>
      <c r="O75" s="105">
        <f>'ВП натур показат'!C160</f>
        <v>0</v>
      </c>
      <c r="P75" s="103">
        <f>ROUND((B75*O75/1000000),1)</f>
        <v>0</v>
      </c>
      <c r="Q75" s="105">
        <f>'ВП натур показат'!C185</f>
        <v>0</v>
      </c>
      <c r="R75" s="103">
        <f>ROUND((B75*Q75/1000000),1)</f>
        <v>0</v>
      </c>
      <c r="S75" s="105">
        <f>'ВП натур показат'!C210</f>
        <v>0</v>
      </c>
      <c r="T75" s="103">
        <f>ROUND((B75*S75/1000000),1)</f>
        <v>0</v>
      </c>
      <c r="U75" s="208"/>
      <c r="V75" s="208"/>
      <c r="W75" s="208"/>
      <c r="X75" s="208"/>
      <c r="Y75" s="211"/>
      <c r="Z75" s="208"/>
      <c r="AA75" s="113"/>
      <c r="AB75" s="113"/>
      <c r="AC75" s="113"/>
      <c r="AD75" s="113"/>
      <c r="AE75" s="113"/>
      <c r="AF75" s="113"/>
    </row>
    <row r="76" spans="1:32" ht="15">
      <c r="A76" s="106" t="s">
        <v>41</v>
      </c>
      <c r="B76" s="118"/>
      <c r="C76" s="111"/>
      <c r="D76" s="103"/>
      <c r="E76" s="111"/>
      <c r="F76" s="103"/>
      <c r="G76" s="111"/>
      <c r="H76" s="103"/>
      <c r="I76" s="111"/>
      <c r="J76" s="103"/>
      <c r="K76" s="111"/>
      <c r="L76" s="103"/>
      <c r="M76" s="101"/>
      <c r="N76" s="103"/>
      <c r="O76" s="101"/>
      <c r="P76" s="103"/>
      <c r="Q76" s="101"/>
      <c r="R76" s="103"/>
      <c r="S76" s="101"/>
      <c r="T76" s="103"/>
      <c r="U76" s="208"/>
      <c r="V76" s="208"/>
      <c r="W76" s="208"/>
      <c r="X76" s="208"/>
      <c r="Y76" s="208"/>
      <c r="Z76" s="208"/>
      <c r="AA76" s="113"/>
      <c r="AB76" s="113"/>
      <c r="AC76" s="113"/>
      <c r="AD76" s="113"/>
      <c r="AE76" s="113"/>
      <c r="AF76" s="113"/>
    </row>
    <row r="77" spans="1:32" ht="15">
      <c r="A77" s="106"/>
      <c r="B77" s="135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01"/>
      <c r="N77" s="101"/>
      <c r="O77" s="101"/>
      <c r="P77" s="101"/>
      <c r="Q77" s="101"/>
      <c r="R77" s="101"/>
      <c r="S77" s="101"/>
      <c r="T77" s="101"/>
      <c r="U77" s="208"/>
      <c r="V77" s="208"/>
      <c r="W77" s="208"/>
      <c r="X77" s="208"/>
      <c r="Y77" s="208"/>
      <c r="Z77" s="208"/>
      <c r="AA77" s="113"/>
      <c r="AB77" s="113"/>
      <c r="AC77" s="113"/>
      <c r="AD77" s="113"/>
      <c r="AE77" s="113"/>
      <c r="AF77" s="113"/>
    </row>
    <row r="78" spans="1:32" ht="15">
      <c r="A78" s="107" t="s">
        <v>42</v>
      </c>
      <c r="B78" s="136"/>
      <c r="C78" s="120"/>
      <c r="D78" s="121">
        <f>SUM(D71:D77)</f>
        <v>114.1</v>
      </c>
      <c r="E78" s="120"/>
      <c r="F78" s="121">
        <f>SUM(F71:F77)</f>
        <v>92.5</v>
      </c>
      <c r="G78" s="120"/>
      <c r="H78" s="121">
        <f>SUM(H71:H77)</f>
        <v>66.9</v>
      </c>
      <c r="I78" s="120"/>
      <c r="J78" s="121">
        <f>SUM(J71:J77)</f>
        <v>73.7</v>
      </c>
      <c r="K78" s="120"/>
      <c r="L78" s="121">
        <f>SUM(L71:L77)</f>
        <v>90.1</v>
      </c>
      <c r="M78" s="101"/>
      <c r="N78" s="121">
        <f>SUM(N71:N77)</f>
        <v>77.8</v>
      </c>
      <c r="O78" s="101"/>
      <c r="P78" s="121">
        <f>SUM(P71:P77)</f>
        <v>98.1</v>
      </c>
      <c r="Q78" s="101"/>
      <c r="R78" s="121">
        <f>SUM(R71:R77)</f>
        <v>82.1</v>
      </c>
      <c r="S78" s="101"/>
      <c r="T78" s="121">
        <f>SUM(T71:T77)</f>
        <v>106.3</v>
      </c>
      <c r="U78" s="182"/>
      <c r="V78" s="182"/>
      <c r="W78" s="182"/>
      <c r="X78" s="182"/>
      <c r="Y78" s="182"/>
      <c r="Z78" s="182"/>
      <c r="AA78" s="113"/>
      <c r="AB78" s="182"/>
      <c r="AC78" s="182"/>
      <c r="AD78" s="182"/>
      <c r="AE78" s="182"/>
      <c r="AF78" s="182"/>
    </row>
    <row r="79" spans="1:32" ht="15">
      <c r="A79" s="107" t="s">
        <v>30</v>
      </c>
      <c r="B79" s="136"/>
      <c r="C79" s="120"/>
      <c r="D79" s="121"/>
      <c r="E79" s="120"/>
      <c r="F79" s="120">
        <f>ROUND((F78/D78*100),1)</f>
        <v>81.1</v>
      </c>
      <c r="G79" s="120"/>
      <c r="H79" s="120">
        <f>ROUND((H78/F78*100),1)</f>
        <v>72.3</v>
      </c>
      <c r="I79" s="120"/>
      <c r="J79" s="120">
        <f>ROUND((J78/H78*100),1)</f>
        <v>110.2</v>
      </c>
      <c r="K79" s="120"/>
      <c r="L79" s="120">
        <f>ROUND((L78/H78*100),1)</f>
        <v>134.7</v>
      </c>
      <c r="M79" s="101"/>
      <c r="N79" s="121">
        <f>ROUND((N78/J78*100),1)</f>
        <v>105.6</v>
      </c>
      <c r="O79" s="101"/>
      <c r="P79" s="121">
        <f>ROUND((P78/L78*100),1)</f>
        <v>108.9</v>
      </c>
      <c r="Q79" s="101"/>
      <c r="R79" s="121">
        <f>ROUND((R78/N78*100),1)</f>
        <v>105.5</v>
      </c>
      <c r="S79" s="101"/>
      <c r="T79" s="121">
        <f>ROUND((T78/P78*100),1)</f>
        <v>108.4</v>
      </c>
      <c r="U79" s="182"/>
      <c r="V79" s="183"/>
      <c r="W79" s="182"/>
      <c r="X79" s="183"/>
      <c r="Y79" s="182"/>
      <c r="Z79" s="182"/>
      <c r="AA79" s="113"/>
      <c r="AB79" s="182"/>
      <c r="AC79" s="182"/>
      <c r="AD79" s="182"/>
      <c r="AE79" s="182"/>
      <c r="AF79" s="182"/>
    </row>
    <row r="80" spans="1:32" ht="15">
      <c r="A80" s="106"/>
      <c r="B80" s="135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01"/>
      <c r="N80" s="101"/>
      <c r="O80" s="101"/>
      <c r="P80" s="101"/>
      <c r="Q80" s="101"/>
      <c r="R80" s="101"/>
      <c r="S80" s="101"/>
      <c r="T80" s="101"/>
      <c r="U80" s="208"/>
      <c r="V80" s="208"/>
      <c r="W80" s="208"/>
      <c r="X80" s="208"/>
      <c r="Y80" s="208"/>
      <c r="Z80" s="208"/>
      <c r="AA80" s="113"/>
      <c r="AB80" s="113"/>
      <c r="AC80" s="113"/>
      <c r="AD80" s="113"/>
      <c r="AE80" s="113"/>
      <c r="AF80" s="113"/>
    </row>
    <row r="81" spans="1:32" ht="15">
      <c r="A81" s="106" t="s">
        <v>31</v>
      </c>
      <c r="B81" s="101">
        <v>100719</v>
      </c>
      <c r="C81" s="111">
        <f>'ВП натур показат'!C13</f>
        <v>2.1</v>
      </c>
      <c r="D81" s="103">
        <f>ROUND((B81*C81/1000000),1)</f>
        <v>0.2</v>
      </c>
      <c r="E81" s="104">
        <f>'ВП натур показат'!C38</f>
        <v>5.4</v>
      </c>
      <c r="F81" s="103">
        <f>ROUND((B81*E81/1000000),1)</f>
        <v>0.5</v>
      </c>
      <c r="G81" s="105">
        <f>'ВП натур показат'!C63</f>
        <v>4.2</v>
      </c>
      <c r="H81" s="103">
        <f>ROUND((B81*G81/1000000),1)</f>
        <v>0.4</v>
      </c>
      <c r="I81" s="105">
        <f>'ВП натур показат'!C88</f>
        <v>4</v>
      </c>
      <c r="J81" s="103">
        <f>ROUND((B81*I81/1000000),1)</f>
        <v>0.4</v>
      </c>
      <c r="K81" s="105">
        <f>'ВП натур показат'!C113</f>
        <v>4</v>
      </c>
      <c r="L81" s="103">
        <f>ROUND((B81*K81/1000000),1)</f>
        <v>0.4</v>
      </c>
      <c r="M81" s="105">
        <f>'ВП натур показат'!C138</f>
        <v>4</v>
      </c>
      <c r="N81" s="103">
        <f>ROUND((B81*M81/1000000),1)</f>
        <v>0.4</v>
      </c>
      <c r="O81" s="105">
        <f>'ВП натур показат'!C163</f>
        <v>4</v>
      </c>
      <c r="P81" s="103">
        <f>ROUND((B81*O81/1000000),1)</f>
        <v>0.4</v>
      </c>
      <c r="Q81" s="105">
        <f>'ВП натур показат'!C188</f>
        <v>4</v>
      </c>
      <c r="R81" s="103">
        <f>ROUND((B81*Q81/1000000),1)</f>
        <v>0.4</v>
      </c>
      <c r="S81" s="105">
        <f>'ВП натур показат'!C213</f>
        <v>4</v>
      </c>
      <c r="T81" s="103">
        <f>ROUND((B81*S81/1000000),1)</f>
        <v>0.4</v>
      </c>
      <c r="U81" s="208"/>
      <c r="V81" s="208"/>
      <c r="W81" s="208"/>
      <c r="X81" s="208"/>
      <c r="Y81" s="208"/>
      <c r="Z81" s="208"/>
      <c r="AA81" s="113"/>
      <c r="AB81" s="113"/>
      <c r="AC81" s="113"/>
      <c r="AD81" s="113"/>
      <c r="AE81" s="113"/>
      <c r="AF81" s="113"/>
    </row>
    <row r="82" spans="1:32" ht="15">
      <c r="A82" s="106" t="s">
        <v>32</v>
      </c>
      <c r="B82" s="101">
        <v>19634</v>
      </c>
      <c r="C82" s="111">
        <f>'ВП натур показат'!C14</f>
        <v>14</v>
      </c>
      <c r="D82" s="103">
        <f>ROUND((B82*C82/1000000),1)</f>
        <v>0.3</v>
      </c>
      <c r="E82" s="111">
        <f>'ВП натур показат'!C39</f>
        <v>14</v>
      </c>
      <c r="F82" s="103">
        <f>ROUND((B82*E82/1000000),1)</f>
        <v>0.3</v>
      </c>
      <c r="G82" s="105">
        <f>'ВП натур показат'!C64</f>
        <v>11</v>
      </c>
      <c r="H82" s="103">
        <f>ROUND((B82*G82/1000000),1)</f>
        <v>0.2</v>
      </c>
      <c r="I82" s="105">
        <f>'ВП натур показат'!C89</f>
        <v>11</v>
      </c>
      <c r="J82" s="103">
        <f>ROUND((B82*I82/1000000),1)</f>
        <v>0.2</v>
      </c>
      <c r="K82" s="105">
        <f>'ВП натур показат'!C114</f>
        <v>11</v>
      </c>
      <c r="L82" s="103">
        <f>ROUND((B82*K82/1000000),1)</f>
        <v>0.2</v>
      </c>
      <c r="M82" s="105">
        <f>'ВП натур показат'!C139</f>
        <v>11</v>
      </c>
      <c r="N82" s="103">
        <f>ROUND((B82*M82/1000000),1)</f>
        <v>0.2</v>
      </c>
      <c r="O82" s="105">
        <f>'ВП натур показат'!C164</f>
        <v>11</v>
      </c>
      <c r="P82" s="103">
        <f>ROUND((B82*O82/1000000),1)</f>
        <v>0.2</v>
      </c>
      <c r="Q82" s="105">
        <f>'ВП натур показат'!C189</f>
        <v>11</v>
      </c>
      <c r="R82" s="103">
        <f>ROUND((B82*Q82/1000000),1)</f>
        <v>0.2</v>
      </c>
      <c r="S82" s="105">
        <f>'ВП натур показат'!C214</f>
        <v>11</v>
      </c>
      <c r="T82" s="103">
        <f>ROUND((B82*S82/1000000),1)</f>
        <v>0.2</v>
      </c>
      <c r="U82" s="208"/>
      <c r="V82" s="208"/>
      <c r="W82" s="208"/>
      <c r="X82" s="208"/>
      <c r="Y82" s="208"/>
      <c r="Z82" s="208"/>
      <c r="AA82" s="113"/>
      <c r="AB82" s="113"/>
      <c r="AC82" s="113"/>
      <c r="AD82" s="113"/>
      <c r="AE82" s="113"/>
      <c r="AF82" s="113"/>
    </row>
    <row r="83" spans="1:32" ht="15">
      <c r="A83" s="106" t="s">
        <v>33</v>
      </c>
      <c r="B83" s="101">
        <v>7000</v>
      </c>
      <c r="C83" s="111">
        <f>'ВП натур показат'!C15</f>
        <v>8</v>
      </c>
      <c r="D83" s="103">
        <f>ROUND((B83*C83/1000000),1)</f>
        <v>0.1</v>
      </c>
      <c r="E83" s="111">
        <f>'ВП натур показат'!C40</f>
        <v>9</v>
      </c>
      <c r="F83" s="103">
        <f>ROUND((B83*E83/1000000),1)</f>
        <v>0.1</v>
      </c>
      <c r="G83" s="105">
        <f>'ВП натур показат'!C65</f>
        <v>8</v>
      </c>
      <c r="H83" s="103">
        <f>ROUND((B83*G83/1000000),1)</f>
        <v>0.1</v>
      </c>
      <c r="I83" s="105">
        <f>'ВП натур показат'!C90</f>
        <v>8</v>
      </c>
      <c r="J83" s="103">
        <f>ROUND((B83*I83/1000000),1)</f>
        <v>0.1</v>
      </c>
      <c r="K83" s="105">
        <f>'ВП натур показат'!C115</f>
        <v>8</v>
      </c>
      <c r="L83" s="103">
        <f>ROUND((B83*K83/1000000),1)</f>
        <v>0.1</v>
      </c>
      <c r="M83" s="105">
        <f>'ВП натур показат'!C140</f>
        <v>8</v>
      </c>
      <c r="N83" s="103">
        <f>ROUND((B83*M83/1000000),1)</f>
        <v>0.1</v>
      </c>
      <c r="O83" s="105">
        <f>'ВП натур показат'!C165</f>
        <v>8</v>
      </c>
      <c r="P83" s="103">
        <f>ROUND((B83*O83/1000000),1)</f>
        <v>0.1</v>
      </c>
      <c r="Q83" s="105">
        <f>'ВП натур показат'!C190</f>
        <v>8</v>
      </c>
      <c r="R83" s="103">
        <f>ROUND((B83*Q83/1000000),1)</f>
        <v>0.1</v>
      </c>
      <c r="S83" s="105">
        <f>'ВП натур показат'!C215</f>
        <v>8</v>
      </c>
      <c r="T83" s="103">
        <f>ROUND((B83*S83/1000000),1)</f>
        <v>0.1</v>
      </c>
      <c r="U83" s="208"/>
      <c r="V83" s="208"/>
      <c r="W83" s="208"/>
      <c r="X83" s="208"/>
      <c r="Y83" s="208"/>
      <c r="Z83" s="208"/>
      <c r="AA83" s="113"/>
      <c r="AB83" s="113"/>
      <c r="AC83" s="113"/>
      <c r="AD83" s="113"/>
      <c r="AE83" s="113"/>
      <c r="AF83" s="113"/>
    </row>
    <row r="84" spans="1:32" ht="15">
      <c r="A84" s="106" t="s">
        <v>34</v>
      </c>
      <c r="B84" s="101">
        <v>25000</v>
      </c>
      <c r="C84" s="111">
        <f>'ВП натур показат'!C16</f>
        <v>0</v>
      </c>
      <c r="D84" s="137">
        <f>ROUND((B84*C84/1000000),2)</f>
        <v>0</v>
      </c>
      <c r="E84" s="111">
        <f>'ВП натур показат'!C41</f>
        <v>0</v>
      </c>
      <c r="F84" s="137">
        <f>ROUND((B84*E84/1000000),2)</f>
        <v>0</v>
      </c>
      <c r="G84" s="111">
        <f>'ВП натур показат'!C66</f>
        <v>0</v>
      </c>
      <c r="H84" s="137">
        <f>ROUND((B84*G84/1000000),2)</f>
        <v>0</v>
      </c>
      <c r="I84" s="104">
        <f>'ВП натур показат'!C91</f>
        <v>0</v>
      </c>
      <c r="J84" s="137">
        <f>ROUND((B84*I84/1000000),2)</f>
        <v>0</v>
      </c>
      <c r="K84" s="104">
        <f>'ВП натур показат'!C116</f>
        <v>0</v>
      </c>
      <c r="L84" s="137">
        <f>ROUND((B84*K84/1000000),2)</f>
        <v>0</v>
      </c>
      <c r="M84" s="101">
        <f>'ВП натур показат'!C141</f>
        <v>0</v>
      </c>
      <c r="N84" s="137">
        <f>ROUND((B84*M84/1000000),2)</f>
        <v>0</v>
      </c>
      <c r="O84" s="101">
        <f>'ВП натур показат'!C166</f>
        <v>0</v>
      </c>
      <c r="P84" s="137">
        <f>ROUND((B84*O84/1000000),2)</f>
        <v>0</v>
      </c>
      <c r="Q84" s="104">
        <f>'ВП натур показат'!C191</f>
        <v>0</v>
      </c>
      <c r="R84" s="137">
        <f>ROUND((B84*Q84/1000000),2)</f>
        <v>0</v>
      </c>
      <c r="S84" s="101">
        <f>'ВП натур показат'!C216</f>
        <v>0</v>
      </c>
      <c r="T84" s="137">
        <f>ROUND((B84*S84/1000000),2)</f>
        <v>0</v>
      </c>
      <c r="U84" s="208"/>
      <c r="V84" s="208"/>
      <c r="W84" s="208"/>
      <c r="X84" s="208"/>
      <c r="Y84" s="208"/>
      <c r="Z84" s="212"/>
      <c r="AA84" s="113"/>
      <c r="AB84" s="213"/>
      <c r="AC84" s="113"/>
      <c r="AD84" s="113"/>
      <c r="AE84" s="113"/>
      <c r="AF84" s="113"/>
    </row>
    <row r="85" spans="1:32" ht="15">
      <c r="A85" s="106" t="s">
        <v>35</v>
      </c>
      <c r="B85" s="135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01"/>
      <c r="N85" s="101"/>
      <c r="O85" s="101"/>
      <c r="P85" s="101"/>
      <c r="Q85" s="101"/>
      <c r="R85" s="101"/>
      <c r="S85" s="101"/>
      <c r="T85" s="101"/>
      <c r="U85" s="208"/>
      <c r="V85" s="208"/>
      <c r="W85" s="208"/>
      <c r="X85" s="208"/>
      <c r="Y85" s="208"/>
      <c r="Z85" s="208"/>
      <c r="AA85" s="113"/>
      <c r="AB85" s="113"/>
      <c r="AC85" s="113"/>
      <c r="AD85" s="113"/>
      <c r="AE85" s="113"/>
      <c r="AF85" s="113"/>
    </row>
    <row r="86" spans="1:32" ht="15">
      <c r="A86" s="106"/>
      <c r="B86" s="118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01"/>
      <c r="N86" s="101"/>
      <c r="O86" s="101"/>
      <c r="P86" s="101"/>
      <c r="Q86" s="101"/>
      <c r="R86" s="101"/>
      <c r="S86" s="101"/>
      <c r="T86" s="101"/>
      <c r="U86" s="208"/>
      <c r="V86" s="208"/>
      <c r="W86" s="208"/>
      <c r="X86" s="208"/>
      <c r="Y86" s="208"/>
      <c r="Z86" s="208"/>
      <c r="AA86" s="113"/>
      <c r="AB86" s="113"/>
      <c r="AC86" s="113"/>
      <c r="AD86" s="113"/>
      <c r="AE86" s="113"/>
      <c r="AF86" s="113"/>
    </row>
    <row r="87" spans="1:32" ht="15">
      <c r="A87" s="107" t="s">
        <v>43</v>
      </c>
      <c r="B87" s="120"/>
      <c r="C87" s="120"/>
      <c r="D87" s="138">
        <f>SUM(D81:D86)</f>
        <v>0.6</v>
      </c>
      <c r="E87" s="120"/>
      <c r="F87" s="138">
        <f>SUM(F81:F86)</f>
        <v>0.9</v>
      </c>
      <c r="G87" s="120"/>
      <c r="H87" s="138">
        <f>SUM(H81:H86)</f>
        <v>0.7000000000000001</v>
      </c>
      <c r="I87" s="120"/>
      <c r="J87" s="138">
        <f>SUM(J81:J86)</f>
        <v>0.7000000000000001</v>
      </c>
      <c r="K87" s="120"/>
      <c r="L87" s="138">
        <f>SUM(L81:L86)</f>
        <v>0.7000000000000001</v>
      </c>
      <c r="M87" s="101"/>
      <c r="N87" s="138">
        <f>SUM(N81:N86)</f>
        <v>0.7000000000000001</v>
      </c>
      <c r="O87" s="101"/>
      <c r="P87" s="138">
        <f>SUM(P81:P86)</f>
        <v>0.7000000000000001</v>
      </c>
      <c r="Q87" s="101"/>
      <c r="R87" s="138">
        <f>SUM(R81:R86)</f>
        <v>0.7000000000000001</v>
      </c>
      <c r="S87" s="101"/>
      <c r="T87" s="138">
        <f>SUM(T81:T86)</f>
        <v>0.7000000000000001</v>
      </c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</row>
    <row r="88" spans="1:32" ht="15">
      <c r="A88" s="107" t="s">
        <v>30</v>
      </c>
      <c r="B88" s="120"/>
      <c r="C88" s="120"/>
      <c r="D88" s="120"/>
      <c r="E88" s="120"/>
      <c r="F88" s="120">
        <f>ROUND((F87/D87*100),1)</f>
        <v>150</v>
      </c>
      <c r="G88" s="120"/>
      <c r="H88" s="120">
        <f>ROUND((H87/F87*100),1)</f>
        <v>77.8</v>
      </c>
      <c r="I88" s="120"/>
      <c r="J88" s="121">
        <f>ROUND((J87/H87*100),1)</f>
        <v>100</v>
      </c>
      <c r="K88" s="120"/>
      <c r="L88" s="120">
        <f>ROUND((L87/H87*100),1)</f>
        <v>100</v>
      </c>
      <c r="M88" s="101"/>
      <c r="N88" s="121">
        <f>ROUND((N87/J87*100),1)</f>
        <v>100</v>
      </c>
      <c r="O88" s="101"/>
      <c r="P88" s="121">
        <f>ROUND((P87/L87*100),1)</f>
        <v>100</v>
      </c>
      <c r="Q88" s="101"/>
      <c r="R88" s="121">
        <f>ROUND((R87/N87*100),1)</f>
        <v>100</v>
      </c>
      <c r="S88" s="101"/>
      <c r="T88" s="121">
        <f>ROUND((T87/P87*100),1)</f>
        <v>100</v>
      </c>
      <c r="U88" s="182"/>
      <c r="V88" s="183"/>
      <c r="W88" s="182"/>
      <c r="X88" s="183"/>
      <c r="Y88" s="182"/>
      <c r="Z88" s="183"/>
      <c r="AA88" s="182"/>
      <c r="AB88" s="182"/>
      <c r="AC88" s="182"/>
      <c r="AD88" s="182"/>
      <c r="AE88" s="182"/>
      <c r="AF88" s="182"/>
    </row>
    <row r="89" spans="1:32" ht="15">
      <c r="A89" s="106"/>
      <c r="B89" s="118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01"/>
      <c r="N89" s="101"/>
      <c r="O89" s="101"/>
      <c r="P89" s="101"/>
      <c r="Q89" s="101"/>
      <c r="R89" s="101"/>
      <c r="S89" s="101"/>
      <c r="T89" s="101"/>
      <c r="U89" s="208"/>
      <c r="V89" s="208"/>
      <c r="W89" s="208"/>
      <c r="X89" s="208"/>
      <c r="Y89" s="208"/>
      <c r="Z89" s="208"/>
      <c r="AA89" s="182"/>
      <c r="AB89" s="182"/>
      <c r="AC89" s="182"/>
      <c r="AD89" s="182"/>
      <c r="AE89" s="182"/>
      <c r="AF89" s="182"/>
    </row>
    <row r="90" spans="1:32" ht="15">
      <c r="A90" s="107" t="s">
        <v>37</v>
      </c>
      <c r="B90" s="120"/>
      <c r="C90" s="120"/>
      <c r="D90" s="121">
        <f>SUM(D87+D78)</f>
        <v>114.69999999999999</v>
      </c>
      <c r="E90" s="120"/>
      <c r="F90" s="138">
        <f>SUM(F87+F78)</f>
        <v>93.4</v>
      </c>
      <c r="G90" s="120"/>
      <c r="H90" s="121">
        <f>SUM(H87+H78)</f>
        <v>67.60000000000001</v>
      </c>
      <c r="I90" s="120"/>
      <c r="J90" s="121">
        <f>SUM(J87+J78)</f>
        <v>74.4</v>
      </c>
      <c r="K90" s="120"/>
      <c r="L90" s="121">
        <f>SUM(L87+L78)</f>
        <v>90.8</v>
      </c>
      <c r="M90" s="101"/>
      <c r="N90" s="121">
        <f>SUM(N87+N78)</f>
        <v>78.5</v>
      </c>
      <c r="O90" s="101"/>
      <c r="P90" s="121">
        <f>SUM(P87+P78)</f>
        <v>98.8</v>
      </c>
      <c r="Q90" s="101"/>
      <c r="R90" s="121">
        <f>SUM(R87+R78)</f>
        <v>82.8</v>
      </c>
      <c r="S90" s="101"/>
      <c r="T90" s="121">
        <f>SUM(T87+T78)</f>
        <v>107</v>
      </c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</row>
    <row r="91" spans="1:32" ht="15">
      <c r="A91" s="107" t="s">
        <v>38</v>
      </c>
      <c r="B91" s="120"/>
      <c r="C91" s="120"/>
      <c r="D91" s="120"/>
      <c r="E91" s="120"/>
      <c r="F91" s="121">
        <f>ROUND((F90/D90*100),1)</f>
        <v>81.4</v>
      </c>
      <c r="G91" s="120"/>
      <c r="H91" s="120">
        <f>ROUND((H90/F90*100),1)</f>
        <v>72.4</v>
      </c>
      <c r="I91" s="120"/>
      <c r="J91" s="121">
        <f>ROUND((J90/H90*100),1)</f>
        <v>110.1</v>
      </c>
      <c r="K91" s="120"/>
      <c r="L91" s="121">
        <f>ROUND((L90/H90*100),1)</f>
        <v>134.3</v>
      </c>
      <c r="M91" s="101"/>
      <c r="N91" s="121">
        <f>ROUND((N90/J90*100),1)</f>
        <v>105.5</v>
      </c>
      <c r="O91" s="101"/>
      <c r="P91" s="121">
        <f>ROUND((P90/L90*100),1)</f>
        <v>108.8</v>
      </c>
      <c r="Q91" s="101"/>
      <c r="R91" s="121">
        <f>ROUND((R90/N90*100),1)</f>
        <v>105.5</v>
      </c>
      <c r="S91" s="101"/>
      <c r="T91" s="121">
        <f>ROUND((T90/P90*100),1)</f>
        <v>108.3</v>
      </c>
      <c r="U91" s="182"/>
      <c r="V91" s="182"/>
      <c r="W91" s="182"/>
      <c r="X91" s="182"/>
      <c r="Y91" s="182"/>
      <c r="Z91" s="183"/>
      <c r="AA91" s="182"/>
      <c r="AB91" s="182"/>
      <c r="AC91" s="182"/>
      <c r="AD91" s="183"/>
      <c r="AE91" s="182"/>
      <c r="AF91" s="183"/>
    </row>
    <row r="92" spans="1:26" ht="15">
      <c r="A92" s="11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16"/>
      <c r="N92" s="123"/>
      <c r="O92" s="116"/>
      <c r="P92" s="123"/>
      <c r="Q92" s="116"/>
      <c r="R92" s="123"/>
      <c r="S92" s="116"/>
      <c r="T92" s="123"/>
      <c r="U92" s="115"/>
      <c r="V92" s="115"/>
      <c r="W92" s="115"/>
      <c r="X92" s="115"/>
      <c r="Y92" s="115"/>
      <c r="Z92" s="115"/>
    </row>
    <row r="93" spans="1:26" ht="15">
      <c r="A93" s="197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116"/>
      <c r="N93" s="123"/>
      <c r="O93" s="116"/>
      <c r="P93" s="123"/>
      <c r="Q93" s="116"/>
      <c r="R93" s="123"/>
      <c r="S93" s="116"/>
      <c r="T93" s="123"/>
      <c r="U93" s="115"/>
      <c r="V93" s="115"/>
      <c r="W93" s="115"/>
      <c r="X93" s="115"/>
      <c r="Y93" s="115"/>
      <c r="Z93" s="115"/>
    </row>
    <row r="94" spans="1:26" ht="15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13"/>
      <c r="N94" s="113"/>
      <c r="O94" s="113"/>
      <c r="P94" s="113"/>
      <c r="Q94" s="113"/>
      <c r="R94" s="113"/>
      <c r="S94" s="113"/>
      <c r="T94" s="113"/>
      <c r="U94" s="115"/>
      <c r="V94" s="115"/>
      <c r="W94" s="115"/>
      <c r="X94" s="115"/>
      <c r="Y94" s="115"/>
      <c r="Z94" s="115"/>
    </row>
    <row r="95" spans="1:26" ht="15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13"/>
      <c r="N95" s="113"/>
      <c r="O95" s="113"/>
      <c r="P95" s="113"/>
      <c r="Q95" s="113"/>
      <c r="R95" s="113"/>
      <c r="S95" s="113"/>
      <c r="T95" s="113"/>
      <c r="U95" s="115"/>
      <c r="V95" s="115"/>
      <c r="W95" s="115"/>
      <c r="X95" s="115"/>
      <c r="Y95" s="115"/>
      <c r="Z95" s="115"/>
    </row>
    <row r="96" spans="1:26" ht="1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14"/>
      <c r="N96" s="114"/>
      <c r="O96" s="114"/>
      <c r="P96" s="114"/>
      <c r="Q96" s="114"/>
      <c r="R96" s="114"/>
      <c r="S96" s="114"/>
      <c r="T96" s="114"/>
      <c r="U96" s="115"/>
      <c r="V96" s="115"/>
      <c r="W96" s="115"/>
      <c r="X96" s="115"/>
      <c r="Y96" s="115"/>
      <c r="Z96" s="115"/>
    </row>
    <row r="97" spans="1:26" ht="15">
      <c r="A97" s="242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113"/>
      <c r="N97" s="114"/>
      <c r="O97" s="114"/>
      <c r="P97" s="114"/>
      <c r="Q97" s="114"/>
      <c r="R97" s="114"/>
      <c r="S97" s="114"/>
      <c r="T97" s="114"/>
      <c r="U97" s="115"/>
      <c r="V97" s="115"/>
      <c r="W97" s="115"/>
      <c r="X97" s="115"/>
      <c r="Y97" s="115"/>
      <c r="Z97" s="115"/>
    </row>
    <row r="98" spans="1:26" ht="15">
      <c r="A98" s="200"/>
      <c r="B98" s="200"/>
      <c r="C98" s="200"/>
      <c r="D98" s="200"/>
      <c r="E98" s="200"/>
      <c r="F98" s="200"/>
      <c r="G98" s="200"/>
      <c r="H98" s="200"/>
      <c r="I98" s="200"/>
      <c r="J98" s="199"/>
      <c r="K98" s="205"/>
      <c r="L98" s="205"/>
      <c r="M98" s="113"/>
      <c r="N98" s="114"/>
      <c r="O98" s="114"/>
      <c r="P98" s="114"/>
      <c r="Q98" s="114"/>
      <c r="R98" s="114"/>
      <c r="S98" s="114"/>
      <c r="T98" s="114"/>
      <c r="U98" s="115"/>
      <c r="V98" s="115"/>
      <c r="W98" s="115"/>
      <c r="X98" s="115"/>
      <c r="Y98" s="115"/>
      <c r="Z98" s="115"/>
    </row>
    <row r="99" spans="1:26" ht="15">
      <c r="A99" s="116"/>
      <c r="B99" s="116"/>
      <c r="C99" s="116"/>
      <c r="D99" s="116"/>
      <c r="E99" s="116"/>
      <c r="F99" s="116"/>
      <c r="G99" s="116"/>
      <c r="H99" s="116"/>
      <c r="I99" s="116"/>
      <c r="J99" s="114"/>
      <c r="K99" s="116"/>
      <c r="L99" s="116"/>
      <c r="M99" s="113"/>
      <c r="N99" s="114"/>
      <c r="O99" s="114"/>
      <c r="P99" s="114"/>
      <c r="Q99" s="114"/>
      <c r="R99" s="114"/>
      <c r="S99" s="114"/>
      <c r="T99" s="114"/>
      <c r="U99" s="115"/>
      <c r="V99" s="115"/>
      <c r="W99" s="115"/>
      <c r="X99" s="115"/>
      <c r="Y99" s="115"/>
      <c r="Z99" s="115"/>
    </row>
    <row r="100" spans="1:26" ht="15">
      <c r="A100" s="13" t="s">
        <v>116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7"/>
      <c r="N100" s="113"/>
      <c r="O100" s="113"/>
      <c r="P100" s="113"/>
      <c r="Q100" s="113"/>
      <c r="R100" s="113"/>
      <c r="S100" s="113"/>
      <c r="T100" s="113"/>
      <c r="U100" s="115"/>
      <c r="V100" s="115"/>
      <c r="W100" s="115"/>
      <c r="X100" s="115"/>
      <c r="Y100" s="115"/>
      <c r="Z100" s="115"/>
    </row>
    <row r="101" spans="1:32" ht="15">
      <c r="A101" s="106" t="s">
        <v>18</v>
      </c>
      <c r="B101" s="154"/>
      <c r="C101" s="128">
        <v>2019</v>
      </c>
      <c r="D101" s="210"/>
      <c r="E101" s="128">
        <v>2020</v>
      </c>
      <c r="F101" s="210"/>
      <c r="G101" s="128">
        <v>2021</v>
      </c>
      <c r="H101" s="210"/>
      <c r="I101" s="128" t="s">
        <v>97</v>
      </c>
      <c r="J101" s="210"/>
      <c r="K101" s="128" t="s">
        <v>100</v>
      </c>
      <c r="L101" s="129"/>
      <c r="M101" s="232" t="s">
        <v>98</v>
      </c>
      <c r="N101" s="233"/>
      <c r="O101" s="233" t="s">
        <v>99</v>
      </c>
      <c r="P101" s="233"/>
      <c r="Q101" s="233" t="s">
        <v>111</v>
      </c>
      <c r="R101" s="233"/>
      <c r="S101" s="233" t="s">
        <v>112</v>
      </c>
      <c r="T101" s="233"/>
      <c r="U101" s="245"/>
      <c r="V101" s="245"/>
      <c r="W101" s="245"/>
      <c r="X101" s="245"/>
      <c r="Y101" s="245"/>
      <c r="Z101" s="245"/>
      <c r="AA101" s="244"/>
      <c r="AB101" s="244"/>
      <c r="AC101" s="244"/>
      <c r="AD101" s="244"/>
      <c r="AE101" s="244"/>
      <c r="AF101" s="244"/>
    </row>
    <row r="102" spans="1:32" ht="15">
      <c r="A102" s="106"/>
      <c r="B102" s="106" t="s">
        <v>20</v>
      </c>
      <c r="C102" s="132" t="s">
        <v>21</v>
      </c>
      <c r="D102" s="132" t="s">
        <v>22</v>
      </c>
      <c r="E102" s="132" t="s">
        <v>21</v>
      </c>
      <c r="F102" s="132" t="s">
        <v>22</v>
      </c>
      <c r="G102" s="132" t="s">
        <v>21</v>
      </c>
      <c r="H102" s="132" t="s">
        <v>22</v>
      </c>
      <c r="I102" s="132" t="s">
        <v>21</v>
      </c>
      <c r="J102" s="132" t="s">
        <v>22</v>
      </c>
      <c r="K102" s="132" t="s">
        <v>21</v>
      </c>
      <c r="L102" s="132" t="s">
        <v>22</v>
      </c>
      <c r="M102" s="101" t="s">
        <v>21</v>
      </c>
      <c r="N102" s="101" t="s">
        <v>22</v>
      </c>
      <c r="O102" s="101" t="s">
        <v>21</v>
      </c>
      <c r="P102" s="101" t="s">
        <v>20</v>
      </c>
      <c r="Q102" s="101" t="s">
        <v>21</v>
      </c>
      <c r="R102" s="101" t="s">
        <v>22</v>
      </c>
      <c r="S102" s="101" t="s">
        <v>21</v>
      </c>
      <c r="T102" s="101" t="s">
        <v>22</v>
      </c>
      <c r="U102" s="206"/>
      <c r="V102" s="206"/>
      <c r="W102" s="206"/>
      <c r="X102" s="206"/>
      <c r="Y102" s="206"/>
      <c r="Z102" s="206"/>
      <c r="AA102" s="113"/>
      <c r="AB102" s="113"/>
      <c r="AC102" s="113"/>
      <c r="AD102" s="113"/>
      <c r="AE102" s="113"/>
      <c r="AF102" s="113"/>
    </row>
    <row r="103" spans="1:32" ht="15">
      <c r="A103" s="109" t="s">
        <v>3</v>
      </c>
      <c r="B103" s="139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06"/>
      <c r="N103" s="106"/>
      <c r="O103" s="106"/>
      <c r="P103" s="106"/>
      <c r="Q103" s="106"/>
      <c r="R103" s="106"/>
      <c r="S103" s="106"/>
      <c r="T103" s="106"/>
      <c r="U103" s="208"/>
      <c r="V103" s="208"/>
      <c r="W103" s="208"/>
      <c r="X103" s="208"/>
      <c r="Y103" s="208"/>
      <c r="Z103" s="208"/>
      <c r="AA103" s="113"/>
      <c r="AB103" s="113"/>
      <c r="AC103" s="113"/>
      <c r="AD103" s="113"/>
      <c r="AE103" s="113"/>
      <c r="AF103" s="113"/>
    </row>
    <row r="104" spans="1:32" ht="15">
      <c r="A104" s="106" t="s">
        <v>23</v>
      </c>
      <c r="B104" s="102"/>
      <c r="C104" s="111"/>
      <c r="D104" s="103"/>
      <c r="E104" s="111"/>
      <c r="F104" s="103"/>
      <c r="G104" s="111"/>
      <c r="H104" s="103"/>
      <c r="I104" s="105"/>
      <c r="J104" s="103"/>
      <c r="K104" s="111"/>
      <c r="L104" s="103"/>
      <c r="M104" s="101"/>
      <c r="N104" s="103"/>
      <c r="O104" s="101"/>
      <c r="P104" s="103"/>
      <c r="Q104" s="101"/>
      <c r="R104" s="103"/>
      <c r="S104" s="101"/>
      <c r="T104" s="103"/>
      <c r="U104" s="208"/>
      <c r="V104" s="208"/>
      <c r="W104" s="208"/>
      <c r="X104" s="208"/>
      <c r="Y104" s="208"/>
      <c r="Z104" s="208"/>
      <c r="AA104" s="113"/>
      <c r="AB104" s="113"/>
      <c r="AC104" s="113"/>
      <c r="AD104" s="113"/>
      <c r="AE104" s="113"/>
      <c r="AF104" s="113"/>
    </row>
    <row r="105" spans="1:32" ht="15">
      <c r="A105" s="106" t="s">
        <v>45</v>
      </c>
      <c r="B105" s="102"/>
      <c r="C105" s="111"/>
      <c r="D105" s="103"/>
      <c r="E105" s="111"/>
      <c r="F105" s="103"/>
      <c r="G105" s="111"/>
      <c r="H105" s="103"/>
      <c r="I105" s="105"/>
      <c r="J105" s="103"/>
      <c r="K105" s="111"/>
      <c r="L105" s="103"/>
      <c r="M105" s="101"/>
      <c r="N105" s="103"/>
      <c r="O105" s="101"/>
      <c r="P105" s="103"/>
      <c r="Q105" s="101"/>
      <c r="R105" s="103"/>
      <c r="S105" s="101"/>
      <c r="T105" s="103"/>
      <c r="U105" s="208"/>
      <c r="V105" s="208"/>
      <c r="W105" s="208"/>
      <c r="X105" s="208"/>
      <c r="Y105" s="208"/>
      <c r="Z105" s="208"/>
      <c r="AA105" s="113"/>
      <c r="AB105" s="113"/>
      <c r="AC105" s="113"/>
      <c r="AD105" s="113"/>
      <c r="AE105" s="113"/>
      <c r="AF105" s="113"/>
    </row>
    <row r="106" spans="1:32" ht="15">
      <c r="A106" s="106" t="s">
        <v>25</v>
      </c>
      <c r="B106" s="102">
        <v>16500</v>
      </c>
      <c r="C106" s="111">
        <f>'ВП натур показат'!D8</f>
        <v>305</v>
      </c>
      <c r="D106" s="103">
        <f>ROUND((B106*C106/1000000),1)</f>
        <v>5</v>
      </c>
      <c r="E106" s="111">
        <f>'ВП натур показат'!D33</f>
        <v>311</v>
      </c>
      <c r="F106" s="103">
        <f>ROUND((B106*E106/1000000),1)</f>
        <v>5.1</v>
      </c>
      <c r="G106" s="111">
        <f>'ВП натур показат'!D58</f>
        <v>317</v>
      </c>
      <c r="H106" s="103">
        <f>ROUND((B106*G106/1000000),1)</f>
        <v>5.2</v>
      </c>
      <c r="I106" s="105">
        <f>'ВП натур показат'!D83</f>
        <v>349</v>
      </c>
      <c r="J106" s="103">
        <f>ROUND((B106*I106/1000000),1)</f>
        <v>5.8</v>
      </c>
      <c r="K106" s="105">
        <f>'ВП натур показат'!D108</f>
        <v>427</v>
      </c>
      <c r="L106" s="103">
        <f>ROUND((B106*K106/1000000),1)</f>
        <v>7</v>
      </c>
      <c r="M106" s="105">
        <f>'ВП натур показат'!D133</f>
        <v>369</v>
      </c>
      <c r="N106" s="103">
        <f>ROUND((B106*M106/1000000),1)</f>
        <v>6.1</v>
      </c>
      <c r="O106" s="105">
        <f>'ВП натур показат'!D158</f>
        <v>465</v>
      </c>
      <c r="P106" s="103">
        <f>ROUND((B106*O106/1000000),1)</f>
        <v>7.7</v>
      </c>
      <c r="Q106" s="105">
        <f>'ВП натур показат'!D183</f>
        <v>390</v>
      </c>
      <c r="R106" s="103">
        <f>ROUND((B106*Q106/1000000),1)</f>
        <v>6.4</v>
      </c>
      <c r="S106" s="105">
        <f>'ВП натур показат'!D208</f>
        <v>504</v>
      </c>
      <c r="T106" s="103">
        <f>ROUND((B106*S106/1000000),1)</f>
        <v>8.3</v>
      </c>
      <c r="U106" s="208"/>
      <c r="V106" s="208"/>
      <c r="W106" s="208"/>
      <c r="X106" s="208"/>
      <c r="Y106" s="208"/>
      <c r="Z106" s="208"/>
      <c r="AA106" s="113"/>
      <c r="AB106" s="113"/>
      <c r="AC106" s="113"/>
      <c r="AD106" s="113"/>
      <c r="AE106" s="113"/>
      <c r="AF106" s="113"/>
    </row>
    <row r="107" spans="1:32" ht="15">
      <c r="A107" s="106" t="s">
        <v>26</v>
      </c>
      <c r="B107" s="102">
        <v>15000</v>
      </c>
      <c r="C107" s="111">
        <f>'ВП натур показат'!D9</f>
        <v>229</v>
      </c>
      <c r="D107" s="103">
        <f>ROUND((B107*C107/1000000),1)</f>
        <v>3.4</v>
      </c>
      <c r="E107" s="111">
        <f>'ВП натур показат'!D34</f>
        <v>234</v>
      </c>
      <c r="F107" s="103">
        <f>ROUND((B107*E107/1000000),1)</f>
        <v>3.5</v>
      </c>
      <c r="G107" s="111">
        <f>'ВП натур показат'!D59</f>
        <v>246</v>
      </c>
      <c r="H107" s="103">
        <f>ROUND((B107*G107/1000000),1)</f>
        <v>3.7</v>
      </c>
      <c r="I107" s="105">
        <f>'ВП натур показат'!D84</f>
        <v>271</v>
      </c>
      <c r="J107" s="103">
        <f>ROUND((B107*I107/1000000),1)</f>
        <v>4.1</v>
      </c>
      <c r="K107" s="105">
        <f>'ВП натур показат'!D109</f>
        <v>332</v>
      </c>
      <c r="L107" s="103">
        <f>ROUND((B107*K107/1000000),1)</f>
        <v>5</v>
      </c>
      <c r="M107" s="105">
        <f>'ВП натур показат'!D134</f>
        <v>286</v>
      </c>
      <c r="N107" s="103">
        <f>ROUND((B107*M107/1000000),1)</f>
        <v>4.3</v>
      </c>
      <c r="O107" s="105">
        <f>'ВП натур показат'!D159</f>
        <v>361</v>
      </c>
      <c r="P107" s="103">
        <f>ROUND((B107*O107/1000000),1)</f>
        <v>5.4</v>
      </c>
      <c r="Q107" s="105">
        <f>'ВП натур показат'!D184</f>
        <v>302</v>
      </c>
      <c r="R107" s="103">
        <f>ROUND((B107*Q107/1000000),1)</f>
        <v>4.5</v>
      </c>
      <c r="S107" s="105">
        <f>'ВП натур показат'!D209</f>
        <v>391</v>
      </c>
      <c r="T107" s="103">
        <f>ROUND((B107*S107/1000000),1)</f>
        <v>5.9</v>
      </c>
      <c r="U107" s="208"/>
      <c r="V107" s="208"/>
      <c r="W107" s="208"/>
      <c r="X107" s="208"/>
      <c r="Y107" s="208"/>
      <c r="Z107" s="208"/>
      <c r="AA107" s="113"/>
      <c r="AB107" s="113"/>
      <c r="AC107" s="113"/>
      <c r="AD107" s="113"/>
      <c r="AE107" s="113"/>
      <c r="AF107" s="113"/>
    </row>
    <row r="108" spans="1:32" ht="15">
      <c r="A108" s="106" t="s">
        <v>27</v>
      </c>
      <c r="B108" s="102">
        <v>8064</v>
      </c>
      <c r="C108" s="111">
        <f>'ВП натур показат'!D10</f>
        <v>3198</v>
      </c>
      <c r="D108" s="103">
        <f>ROUND((B108*C108/1000000),1)</f>
        <v>25.8</v>
      </c>
      <c r="E108" s="111">
        <f>'ВП натур показат'!D35</f>
        <v>3265</v>
      </c>
      <c r="F108" s="103">
        <f>ROUND((B108*E108/1000000),1)</f>
        <v>26.3</v>
      </c>
      <c r="G108" s="111">
        <f>'ВП натур показат'!D60</f>
        <v>3347</v>
      </c>
      <c r="H108" s="103">
        <f>ROUND((B108*G108/1000000),1)</f>
        <v>27</v>
      </c>
      <c r="I108" s="105">
        <f>'ВП натур показат'!D85</f>
        <v>3685</v>
      </c>
      <c r="J108" s="103">
        <f>ROUND((B108*I108/1000000),1)</f>
        <v>29.7</v>
      </c>
      <c r="K108" s="105">
        <f>'ВП натур показат'!D110</f>
        <v>4511</v>
      </c>
      <c r="L108" s="103">
        <f>ROUND((B108*K108/1000000),1)</f>
        <v>36.4</v>
      </c>
      <c r="M108" s="105">
        <f>'ВП натур показат'!D135</f>
        <v>3892</v>
      </c>
      <c r="N108" s="103">
        <f>ROUND((B108*M108/1000000),1)</f>
        <v>31.4</v>
      </c>
      <c r="O108" s="105">
        <f>'ВП натур показат'!D160</f>
        <v>4908</v>
      </c>
      <c r="P108" s="103">
        <f>ROUND((B108*O108/1000000),1)</f>
        <v>39.6</v>
      </c>
      <c r="Q108" s="105">
        <f>'ВП натур показат'!D185</f>
        <v>4108</v>
      </c>
      <c r="R108" s="103">
        <f>ROUND((B108*Q108/1000000),1)</f>
        <v>33.1</v>
      </c>
      <c r="S108" s="105">
        <f>'ВП натур показат'!D210</f>
        <v>5319</v>
      </c>
      <c r="T108" s="103">
        <f>ROUND((B108*S108/1000000),1)</f>
        <v>42.9</v>
      </c>
      <c r="U108" s="208"/>
      <c r="V108" s="208"/>
      <c r="W108" s="208"/>
      <c r="X108" s="208"/>
      <c r="Y108" s="208"/>
      <c r="Z108" s="208"/>
      <c r="AA108" s="113"/>
      <c r="AB108" s="113"/>
      <c r="AC108" s="113"/>
      <c r="AD108" s="113"/>
      <c r="AE108" s="113"/>
      <c r="AF108" s="113"/>
    </row>
    <row r="109" spans="1:32" ht="15">
      <c r="A109" s="106" t="s">
        <v>41</v>
      </c>
      <c r="B109" s="139"/>
      <c r="C109" s="111"/>
      <c r="D109" s="103"/>
      <c r="E109" s="111"/>
      <c r="F109" s="103">
        <v>0</v>
      </c>
      <c r="G109" s="111"/>
      <c r="H109" s="103">
        <v>0</v>
      </c>
      <c r="I109" s="111"/>
      <c r="J109" s="103">
        <v>0</v>
      </c>
      <c r="K109" s="111"/>
      <c r="L109" s="103">
        <v>0</v>
      </c>
      <c r="M109" s="101"/>
      <c r="N109" s="103">
        <v>0</v>
      </c>
      <c r="O109" s="101"/>
      <c r="P109" s="103">
        <v>0</v>
      </c>
      <c r="Q109" s="105"/>
      <c r="R109" s="103">
        <v>0</v>
      </c>
      <c r="S109" s="101"/>
      <c r="T109" s="103">
        <v>0</v>
      </c>
      <c r="U109" s="208"/>
      <c r="V109" s="208"/>
      <c r="W109" s="208"/>
      <c r="X109" s="208"/>
      <c r="Y109" s="208"/>
      <c r="Z109" s="208"/>
      <c r="AA109" s="113"/>
      <c r="AB109" s="113"/>
      <c r="AC109" s="113"/>
      <c r="AD109" s="113"/>
      <c r="AE109" s="113"/>
      <c r="AF109" s="113"/>
    </row>
    <row r="110" spans="1:32" ht="15">
      <c r="A110" s="106"/>
      <c r="B110" s="139"/>
      <c r="C110" s="111"/>
      <c r="D110" s="103"/>
      <c r="E110" s="111"/>
      <c r="F110" s="103"/>
      <c r="G110" s="111"/>
      <c r="H110" s="103"/>
      <c r="I110" s="111"/>
      <c r="J110" s="103"/>
      <c r="K110" s="111"/>
      <c r="L110" s="103"/>
      <c r="M110" s="101"/>
      <c r="N110" s="103"/>
      <c r="O110" s="101"/>
      <c r="P110" s="103"/>
      <c r="Q110" s="105"/>
      <c r="R110" s="103"/>
      <c r="S110" s="101"/>
      <c r="T110" s="103"/>
      <c r="U110" s="208"/>
      <c r="V110" s="208"/>
      <c r="W110" s="208"/>
      <c r="X110" s="208"/>
      <c r="Y110" s="208"/>
      <c r="Z110" s="208"/>
      <c r="AA110" s="113"/>
      <c r="AB110" s="113"/>
      <c r="AC110" s="113"/>
      <c r="AD110" s="113"/>
      <c r="AE110" s="113"/>
      <c r="AF110" s="113"/>
    </row>
    <row r="111" spans="1:32" ht="15">
      <c r="A111" s="107" t="s">
        <v>29</v>
      </c>
      <c r="B111" s="120"/>
      <c r="C111" s="120"/>
      <c r="D111" s="121">
        <f>SUM(D102:D110)</f>
        <v>34.2</v>
      </c>
      <c r="E111" s="120"/>
      <c r="F111" s="121">
        <f>SUM(F102:F110)</f>
        <v>34.9</v>
      </c>
      <c r="G111" s="120"/>
      <c r="H111" s="121">
        <f>SUM(H102:H110)</f>
        <v>35.9</v>
      </c>
      <c r="I111" s="120"/>
      <c r="J111" s="121">
        <f>SUM(J102:J110)</f>
        <v>39.599999999999994</v>
      </c>
      <c r="K111" s="120"/>
      <c r="L111" s="121">
        <f>SUM(L102:L110)</f>
        <v>48.4</v>
      </c>
      <c r="M111" s="101"/>
      <c r="N111" s="121">
        <f>SUM(N102:N110)</f>
        <v>41.8</v>
      </c>
      <c r="O111" s="101"/>
      <c r="P111" s="121">
        <f>SUM(P102:P110)</f>
        <v>52.7</v>
      </c>
      <c r="Q111" s="101"/>
      <c r="R111" s="121">
        <f>SUM(R102:R110)</f>
        <v>44</v>
      </c>
      <c r="S111" s="101"/>
      <c r="T111" s="121">
        <f>SUM(T102:T110)</f>
        <v>57.1</v>
      </c>
      <c r="U111" s="208"/>
      <c r="V111" s="182"/>
      <c r="W111" s="182"/>
      <c r="X111" s="182"/>
      <c r="Y111" s="182"/>
      <c r="Z111" s="182"/>
      <c r="AA111" s="113"/>
      <c r="AB111" s="182"/>
      <c r="AC111" s="182"/>
      <c r="AD111" s="182"/>
      <c r="AE111" s="182"/>
      <c r="AF111" s="182"/>
    </row>
    <row r="112" spans="1:32" ht="15">
      <c r="A112" s="107" t="s">
        <v>30</v>
      </c>
      <c r="B112" s="120"/>
      <c r="C112" s="120"/>
      <c r="D112" s="120"/>
      <c r="E112" s="120"/>
      <c r="F112" s="120">
        <f>ROUND((F111/D111*100),1)</f>
        <v>102</v>
      </c>
      <c r="G112" s="120"/>
      <c r="H112" s="121">
        <f>ROUND((H111/F111*100),1)</f>
        <v>102.9</v>
      </c>
      <c r="I112" s="120"/>
      <c r="J112" s="121">
        <f>ROUND((J111/H111*100),1)</f>
        <v>110.3</v>
      </c>
      <c r="K112" s="120"/>
      <c r="L112" s="121">
        <f>ROUND((L111/H111*100),1)</f>
        <v>134.8</v>
      </c>
      <c r="M112" s="101"/>
      <c r="N112" s="121">
        <f>ROUND((N111/J111*100),1)</f>
        <v>105.6</v>
      </c>
      <c r="O112" s="101"/>
      <c r="P112" s="120">
        <f>ROUND((P111/L111*100),1)</f>
        <v>108.9</v>
      </c>
      <c r="Q112" s="101"/>
      <c r="R112" s="121">
        <f>ROUND((R111/N111*100),1)</f>
        <v>105.3</v>
      </c>
      <c r="S112" s="101"/>
      <c r="T112" s="121">
        <f>ROUND((T111/P111*100),1)</f>
        <v>108.3</v>
      </c>
      <c r="U112" s="208"/>
      <c r="V112" s="182"/>
      <c r="W112" s="182"/>
      <c r="X112" s="182"/>
      <c r="Y112" s="182"/>
      <c r="Z112" s="182"/>
      <c r="AA112" s="113"/>
      <c r="AB112" s="182"/>
      <c r="AC112" s="182"/>
      <c r="AD112" s="182"/>
      <c r="AE112" s="182"/>
      <c r="AF112" s="182"/>
    </row>
    <row r="113" spans="1:32" ht="15">
      <c r="A113" s="106"/>
      <c r="B113" s="118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01"/>
      <c r="N113" s="101"/>
      <c r="O113" s="101"/>
      <c r="P113" s="101"/>
      <c r="Q113" s="101"/>
      <c r="R113" s="101"/>
      <c r="S113" s="101"/>
      <c r="T113" s="101"/>
      <c r="U113" s="208"/>
      <c r="V113" s="208"/>
      <c r="W113" s="208"/>
      <c r="X113" s="208"/>
      <c r="Y113" s="208"/>
      <c r="Z113" s="208"/>
      <c r="AA113" s="113"/>
      <c r="AB113" s="113"/>
      <c r="AC113" s="113"/>
      <c r="AD113" s="113"/>
      <c r="AE113" s="113"/>
      <c r="AF113" s="113"/>
    </row>
    <row r="114" spans="1:32" ht="15">
      <c r="A114" s="106" t="s">
        <v>31</v>
      </c>
      <c r="B114" s="101">
        <v>100719</v>
      </c>
      <c r="C114" s="111">
        <f>'ВП натур показат'!D13</f>
        <v>130.88</v>
      </c>
      <c r="D114" s="103">
        <f>ROUND((B114*C114/1000000),1)</f>
        <v>13.2</v>
      </c>
      <c r="E114" s="111">
        <f>'ВП натур показат'!D38</f>
        <v>173.9</v>
      </c>
      <c r="F114" s="103">
        <f>ROUND((B114*E114/1000000),1)</f>
        <v>17.5</v>
      </c>
      <c r="G114" s="111">
        <f>'ВП натур показат'!D63</f>
        <v>168.3</v>
      </c>
      <c r="H114" s="103">
        <f>ROUND((B114*G114/1000000),1)</f>
        <v>17</v>
      </c>
      <c r="I114" s="105">
        <f>'ВП натур показат'!D88</f>
        <v>168</v>
      </c>
      <c r="J114" s="103">
        <f>ROUND((B114*I114/1000000),1)</f>
        <v>16.9</v>
      </c>
      <c r="K114" s="105">
        <f>'ВП натур показат'!D113</f>
        <v>169</v>
      </c>
      <c r="L114" s="103">
        <f>ROUND((B114*K114/1000000),1)</f>
        <v>17</v>
      </c>
      <c r="M114" s="105">
        <f>'ВП натур показат'!D138</f>
        <v>168</v>
      </c>
      <c r="N114" s="103">
        <f>ROUND((B114*M114/1000000),1)</f>
        <v>16.9</v>
      </c>
      <c r="O114" s="105">
        <f>'ВП натур показат'!D163</f>
        <v>170</v>
      </c>
      <c r="P114" s="103">
        <f>ROUND((B114*O114/1000000),1)</f>
        <v>17.1</v>
      </c>
      <c r="Q114" s="105">
        <f>'ВП натур показат'!D188</f>
        <v>169</v>
      </c>
      <c r="R114" s="103">
        <f>ROUND((B114*Q114/1000000),1)</f>
        <v>17</v>
      </c>
      <c r="S114" s="105">
        <f>'ВП натур показат'!D213</f>
        <v>171</v>
      </c>
      <c r="T114" s="103">
        <f>ROUND((B114*S114/1000000),1)</f>
        <v>17.2</v>
      </c>
      <c r="U114" s="208"/>
      <c r="V114" s="208"/>
      <c r="W114" s="208"/>
      <c r="X114" s="208"/>
      <c r="Y114" s="208"/>
      <c r="Z114" s="208"/>
      <c r="AA114" s="113"/>
      <c r="AB114" s="181"/>
      <c r="AC114" s="113"/>
      <c r="AD114" s="113"/>
      <c r="AE114" s="113"/>
      <c r="AF114" s="113"/>
    </row>
    <row r="115" spans="1:32" ht="15">
      <c r="A115" s="106" t="s">
        <v>32</v>
      </c>
      <c r="B115" s="101">
        <v>19634</v>
      </c>
      <c r="C115" s="111">
        <f>'ВП натур показат'!D14</f>
        <v>274.13</v>
      </c>
      <c r="D115" s="103">
        <f>ROUND((B115*C115/1000000),1)</f>
        <v>5.4</v>
      </c>
      <c r="E115" s="111">
        <f>'ВП натур показат'!D39</f>
        <v>201</v>
      </c>
      <c r="F115" s="103">
        <f>ROUND((B115*E115/1000000),1)</f>
        <v>3.9</v>
      </c>
      <c r="G115" s="111">
        <f>'ВП натур показат'!D64</f>
        <v>197</v>
      </c>
      <c r="H115" s="103">
        <f>ROUND((B115*G115/1000000),1)</f>
        <v>3.9</v>
      </c>
      <c r="I115" s="105">
        <f>'ВП натур показат'!D89</f>
        <v>197</v>
      </c>
      <c r="J115" s="103">
        <f>ROUND((B115*I115/1000000),1)</f>
        <v>3.9</v>
      </c>
      <c r="K115" s="105">
        <f>'ВП натур показат'!D114</f>
        <v>198</v>
      </c>
      <c r="L115" s="103">
        <f>ROUND((B115*K115/1000000),1)</f>
        <v>3.9</v>
      </c>
      <c r="M115" s="105">
        <f>'ВП натур показат'!D139</f>
        <v>197</v>
      </c>
      <c r="N115" s="103">
        <f>ROUND((B115*M115/1000000),1)</f>
        <v>3.9</v>
      </c>
      <c r="O115" s="105">
        <f>'ВП натур показат'!D164</f>
        <v>199</v>
      </c>
      <c r="P115" s="103">
        <f>ROUND((B115*O115/1000000),1)</f>
        <v>3.9</v>
      </c>
      <c r="Q115" s="105">
        <f>'ВП натур показат'!D189</f>
        <v>198</v>
      </c>
      <c r="R115" s="103">
        <f>ROUND((B115*Q115/1000000),1)</f>
        <v>3.9</v>
      </c>
      <c r="S115" s="105">
        <f>'ВП натур показат'!D214</f>
        <v>201</v>
      </c>
      <c r="T115" s="103">
        <f>ROUND((B115*S115/1000000),1)</f>
        <v>3.9</v>
      </c>
      <c r="U115" s="208"/>
      <c r="V115" s="208"/>
      <c r="W115" s="208"/>
      <c r="X115" s="208"/>
      <c r="Y115" s="208"/>
      <c r="Z115" s="208"/>
      <c r="AA115" s="113"/>
      <c r="AB115" s="113"/>
      <c r="AC115" s="113"/>
      <c r="AD115" s="113"/>
      <c r="AE115" s="113"/>
      <c r="AF115" s="113"/>
    </row>
    <row r="116" spans="1:32" ht="15">
      <c r="A116" s="106" t="s">
        <v>46</v>
      </c>
      <c r="B116" s="101">
        <v>7000</v>
      </c>
      <c r="C116" s="111">
        <f>'ВП натур показат'!D15</f>
        <v>346.65</v>
      </c>
      <c r="D116" s="103">
        <f>ROUND((B116*C116/1000000),1)</f>
        <v>2.4</v>
      </c>
      <c r="E116" s="111">
        <f>'ВП натур показат'!D40</f>
        <v>691.1</v>
      </c>
      <c r="F116" s="103">
        <f>ROUND((B116*E116/1000000),1)</f>
        <v>4.8</v>
      </c>
      <c r="G116" s="111">
        <f>'ВП натур показат'!D65</f>
        <v>702.3</v>
      </c>
      <c r="H116" s="103">
        <f>ROUND((B116*G116/1000000),1)</f>
        <v>4.9</v>
      </c>
      <c r="I116" s="105">
        <f>'ВП натур показат'!D90</f>
        <v>703</v>
      </c>
      <c r="J116" s="103">
        <f>ROUND((B116*I116/1000000),1)</f>
        <v>4.9</v>
      </c>
      <c r="K116" s="105">
        <f>'ВП натур показат'!D115</f>
        <v>707</v>
      </c>
      <c r="L116" s="103">
        <f>ROUND((B116*K116/1000000),1)</f>
        <v>4.9</v>
      </c>
      <c r="M116" s="105">
        <f>'ВП натур показат'!D140</f>
        <v>704</v>
      </c>
      <c r="N116" s="103">
        <f>ROUND((B116*M116/1000000),1)</f>
        <v>4.9</v>
      </c>
      <c r="O116" s="105">
        <f>'ВП натур показат'!D165</f>
        <v>712</v>
      </c>
      <c r="P116" s="103">
        <f>ROUND((B116*O116/1000000),1)</f>
        <v>5</v>
      </c>
      <c r="Q116" s="105">
        <f>'ВП натур показат'!D190</f>
        <v>706</v>
      </c>
      <c r="R116" s="103">
        <f>ROUND((B116*Q116/1000000),1)</f>
        <v>4.9</v>
      </c>
      <c r="S116" s="105">
        <f>'ВП натур показат'!D215</f>
        <v>718</v>
      </c>
      <c r="T116" s="103">
        <f>ROUND((B116*S116/1000000),1)</f>
        <v>5</v>
      </c>
      <c r="U116" s="208"/>
      <c r="V116" s="208"/>
      <c r="W116" s="208"/>
      <c r="X116" s="208"/>
      <c r="Y116" s="208"/>
      <c r="Z116" s="208"/>
      <c r="AA116" s="113"/>
      <c r="AB116" s="113"/>
      <c r="AC116" s="113"/>
      <c r="AD116" s="113"/>
      <c r="AE116" s="113"/>
      <c r="AF116" s="113"/>
    </row>
    <row r="117" spans="1:32" ht="15">
      <c r="A117" s="106" t="s">
        <v>34</v>
      </c>
      <c r="B117" s="101">
        <v>25000</v>
      </c>
      <c r="C117" s="111">
        <f>'ВП натур показат'!D16</f>
        <v>0</v>
      </c>
      <c r="D117" s="103">
        <f>ROUND((B117*C117/1000000),1)</f>
        <v>0</v>
      </c>
      <c r="E117" s="111">
        <f>'ВП натур показат'!D41</f>
        <v>0</v>
      </c>
      <c r="F117" s="103">
        <f>ROUND((B117*E117/1000000),1)</f>
        <v>0</v>
      </c>
      <c r="G117" s="111">
        <f>'ВП натур показат'!D66</f>
        <v>0</v>
      </c>
      <c r="H117" s="103">
        <f>ROUND((B117*G117/1000000),1)</f>
        <v>0</v>
      </c>
      <c r="I117" s="104">
        <f>'ВП натур показат'!D91</f>
        <v>0</v>
      </c>
      <c r="J117" s="103">
        <f>ROUND((B117*I117/1000000),1)</f>
        <v>0</v>
      </c>
      <c r="K117" s="104">
        <f>'ВП натур показат'!D116</f>
        <v>0</v>
      </c>
      <c r="L117" s="103">
        <f>ROUND((B117*K117/1000000),1)</f>
        <v>0</v>
      </c>
      <c r="M117" s="104">
        <f>'ВП натур показат'!D141</f>
        <v>0</v>
      </c>
      <c r="N117" s="103">
        <f>ROUND((B117*M117/1000000),1)</f>
        <v>0</v>
      </c>
      <c r="O117" s="104">
        <f>'ВП натур показат'!D166</f>
        <v>0</v>
      </c>
      <c r="P117" s="103">
        <f>ROUND((B117*O117/1000000),1)</f>
        <v>0</v>
      </c>
      <c r="Q117" s="104">
        <f>'ВП натур показат'!D191</f>
        <v>0</v>
      </c>
      <c r="R117" s="103">
        <f>ROUND((B117*Q117/1000000),1)</f>
        <v>0</v>
      </c>
      <c r="S117" s="104">
        <f>'ВП натур показат'!D216</f>
        <v>0</v>
      </c>
      <c r="T117" s="103">
        <f>ROUND((B117*S117/1000000),1)</f>
        <v>0</v>
      </c>
      <c r="U117" s="208"/>
      <c r="V117" s="208"/>
      <c r="W117" s="208"/>
      <c r="X117" s="208"/>
      <c r="Y117" s="208"/>
      <c r="Z117" s="208"/>
      <c r="AA117" s="113"/>
      <c r="AB117" s="113"/>
      <c r="AC117" s="113"/>
      <c r="AD117" s="113"/>
      <c r="AE117" s="113"/>
      <c r="AF117" s="113"/>
    </row>
    <row r="118" spans="1:32" ht="15">
      <c r="A118" s="106" t="s">
        <v>35</v>
      </c>
      <c r="B118" s="118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01"/>
      <c r="N118" s="101"/>
      <c r="O118" s="101"/>
      <c r="P118" s="101"/>
      <c r="Q118" s="101"/>
      <c r="R118" s="101"/>
      <c r="S118" s="101"/>
      <c r="T118" s="101"/>
      <c r="U118" s="208"/>
      <c r="V118" s="208"/>
      <c r="W118" s="208"/>
      <c r="X118" s="208"/>
      <c r="Y118" s="208"/>
      <c r="Z118" s="208"/>
      <c r="AA118" s="113"/>
      <c r="AB118" s="113"/>
      <c r="AC118" s="113"/>
      <c r="AD118" s="113"/>
      <c r="AE118" s="113"/>
      <c r="AF118" s="113"/>
    </row>
    <row r="119" spans="1:32" ht="15">
      <c r="A119" s="106"/>
      <c r="B119" s="118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01"/>
      <c r="N119" s="101"/>
      <c r="O119" s="101"/>
      <c r="P119" s="101"/>
      <c r="Q119" s="101"/>
      <c r="R119" s="101"/>
      <c r="S119" s="101"/>
      <c r="T119" s="101"/>
      <c r="U119" s="208"/>
      <c r="V119" s="208"/>
      <c r="W119" s="208"/>
      <c r="X119" s="208"/>
      <c r="Y119" s="208"/>
      <c r="Z119" s="208"/>
      <c r="AA119" s="113"/>
      <c r="AB119" s="113"/>
      <c r="AC119" s="113"/>
      <c r="AD119" s="113"/>
      <c r="AE119" s="113"/>
      <c r="AF119" s="113"/>
    </row>
    <row r="120" spans="1:32" ht="15">
      <c r="A120" s="107" t="s">
        <v>36</v>
      </c>
      <c r="B120" s="120"/>
      <c r="C120" s="120"/>
      <c r="D120" s="121">
        <f>SUM(D114:D119)</f>
        <v>21</v>
      </c>
      <c r="E120" s="120"/>
      <c r="F120" s="121">
        <f>SUM(F114:F119)</f>
        <v>26.2</v>
      </c>
      <c r="G120" s="120"/>
      <c r="H120" s="121">
        <f>SUM(H114:H119)</f>
        <v>25.799999999999997</v>
      </c>
      <c r="I120" s="121"/>
      <c r="J120" s="121">
        <f>SUM(J114:J119)</f>
        <v>25.699999999999996</v>
      </c>
      <c r="K120" s="120"/>
      <c r="L120" s="121">
        <f>SUM(L114:L119)</f>
        <v>25.799999999999997</v>
      </c>
      <c r="M120" s="101"/>
      <c r="N120" s="121">
        <f>SUM(N114:N119)</f>
        <v>25.699999999999996</v>
      </c>
      <c r="O120" s="101"/>
      <c r="P120" s="121">
        <f>SUM(P114:P119)</f>
        <v>26</v>
      </c>
      <c r="Q120" s="101"/>
      <c r="R120" s="121">
        <f>SUM(R114:R119)</f>
        <v>25.799999999999997</v>
      </c>
      <c r="S120" s="101"/>
      <c r="T120" s="121">
        <f>SUM(T114:T119)</f>
        <v>26.099999999999998</v>
      </c>
      <c r="U120" s="208"/>
      <c r="V120" s="182"/>
      <c r="W120" s="182"/>
      <c r="X120" s="182"/>
      <c r="Y120" s="182"/>
      <c r="Z120" s="182"/>
      <c r="AA120" s="113"/>
      <c r="AB120" s="183"/>
      <c r="AC120" s="182"/>
      <c r="AD120" s="182"/>
      <c r="AE120" s="182"/>
      <c r="AF120" s="182"/>
    </row>
    <row r="121" spans="1:32" ht="15">
      <c r="A121" s="107" t="s">
        <v>30</v>
      </c>
      <c r="B121" s="120"/>
      <c r="C121" s="120"/>
      <c r="D121" s="120"/>
      <c r="E121" s="140"/>
      <c r="F121" s="121">
        <f>ROUND((F120/D120*100),1)</f>
        <v>124.8</v>
      </c>
      <c r="G121" s="120"/>
      <c r="H121" s="121">
        <f>FLOOR((H120/F120*100),1)</f>
        <v>98</v>
      </c>
      <c r="I121" s="120"/>
      <c r="J121" s="121">
        <f>ROUND((J120/H120*100),1)</f>
        <v>99.6</v>
      </c>
      <c r="K121" s="120"/>
      <c r="L121" s="121">
        <f>ROUND((L120/H120*100),1)</f>
        <v>100</v>
      </c>
      <c r="M121" s="101"/>
      <c r="N121" s="121">
        <f>ROUND((N120/J120*100),1)</f>
        <v>100</v>
      </c>
      <c r="O121" s="107"/>
      <c r="P121" s="121">
        <f>ROUND((P120/L120*100),1)</f>
        <v>100.8</v>
      </c>
      <c r="Q121" s="107"/>
      <c r="R121" s="121">
        <f>ROUND((R120/N120*100),1)</f>
        <v>100.4</v>
      </c>
      <c r="S121" s="107"/>
      <c r="T121" s="121">
        <f>ROUND((T120/P120*100),1)</f>
        <v>100.4</v>
      </c>
      <c r="U121" s="208"/>
      <c r="V121" s="182"/>
      <c r="W121" s="182"/>
      <c r="X121" s="182"/>
      <c r="Y121" s="182"/>
      <c r="Z121" s="182"/>
      <c r="AA121" s="113"/>
      <c r="AB121" s="182"/>
      <c r="AC121" s="182"/>
      <c r="AD121" s="182"/>
      <c r="AE121" s="182"/>
      <c r="AF121" s="182"/>
    </row>
    <row r="122" spans="1:32" ht="15">
      <c r="A122" s="106"/>
      <c r="B122" s="118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01"/>
      <c r="N122" s="107"/>
      <c r="O122" s="107"/>
      <c r="P122" s="107"/>
      <c r="Q122" s="107"/>
      <c r="R122" s="107"/>
      <c r="S122" s="107"/>
      <c r="T122" s="107"/>
      <c r="U122" s="208"/>
      <c r="V122" s="208"/>
      <c r="W122" s="208"/>
      <c r="X122" s="208"/>
      <c r="Y122" s="208"/>
      <c r="Z122" s="208"/>
      <c r="AA122" s="113"/>
      <c r="AB122" s="113"/>
      <c r="AC122" s="113"/>
      <c r="AD122" s="113"/>
      <c r="AE122" s="113"/>
      <c r="AF122" s="113"/>
    </row>
    <row r="123" spans="1:32" ht="15">
      <c r="A123" s="107" t="s">
        <v>47</v>
      </c>
      <c r="B123" s="120"/>
      <c r="C123" s="120"/>
      <c r="D123" s="121">
        <f>SUM(D111+D120)</f>
        <v>55.2</v>
      </c>
      <c r="E123" s="120"/>
      <c r="F123" s="121">
        <f>SUM(F111+F120)</f>
        <v>61.099999999999994</v>
      </c>
      <c r="G123" s="120"/>
      <c r="H123" s="121">
        <f>SUM(H111+H120)</f>
        <v>61.699999999999996</v>
      </c>
      <c r="I123" s="120"/>
      <c r="J123" s="121">
        <f>SUM(J111+J120)</f>
        <v>65.29999999999998</v>
      </c>
      <c r="K123" s="120"/>
      <c r="L123" s="121">
        <f>SUM(L111+L120)</f>
        <v>74.19999999999999</v>
      </c>
      <c r="M123" s="101"/>
      <c r="N123" s="121">
        <f>SUM(N111+N120)</f>
        <v>67.5</v>
      </c>
      <c r="O123" s="107"/>
      <c r="P123" s="121">
        <f>SUM(P111+P120)</f>
        <v>78.7</v>
      </c>
      <c r="Q123" s="107"/>
      <c r="R123" s="121">
        <f>SUM(R111+R120)</f>
        <v>69.8</v>
      </c>
      <c r="S123" s="107"/>
      <c r="T123" s="121">
        <f>SUM(T111+T120)</f>
        <v>83.2</v>
      </c>
      <c r="U123" s="208"/>
      <c r="V123" s="182"/>
      <c r="W123" s="182"/>
      <c r="X123" s="183"/>
      <c r="Y123" s="182"/>
      <c r="Z123" s="182"/>
      <c r="AA123" s="113"/>
      <c r="AB123" s="183"/>
      <c r="AC123" s="182"/>
      <c r="AD123" s="182"/>
      <c r="AE123" s="182"/>
      <c r="AF123" s="182"/>
    </row>
    <row r="124" spans="1:32" ht="15">
      <c r="A124" s="107" t="s">
        <v>38</v>
      </c>
      <c r="B124" s="120"/>
      <c r="C124" s="120"/>
      <c r="D124" s="120"/>
      <c r="E124" s="120"/>
      <c r="F124" s="121">
        <f>ROUND((F123/D123*100),1)</f>
        <v>110.7</v>
      </c>
      <c r="G124" s="120"/>
      <c r="H124" s="121">
        <f>ROUND((H123/F123*100),1)</f>
        <v>101</v>
      </c>
      <c r="I124" s="120"/>
      <c r="J124" s="121">
        <f>ROUND((J123/H123*100),1)</f>
        <v>105.8</v>
      </c>
      <c r="K124" s="120"/>
      <c r="L124" s="121">
        <f>ROUND((L123/H123*100),1)</f>
        <v>120.3</v>
      </c>
      <c r="M124" s="101"/>
      <c r="N124" s="121">
        <f>ROUND((N123/J123*100),1)</f>
        <v>103.4</v>
      </c>
      <c r="O124" s="107"/>
      <c r="P124" s="121">
        <f>ROUND((P123/L123*100),1)</f>
        <v>106.1</v>
      </c>
      <c r="Q124" s="107"/>
      <c r="R124" s="121">
        <f>ROUND((R123/N123*100),1)</f>
        <v>103.4</v>
      </c>
      <c r="S124" s="107"/>
      <c r="T124" s="121">
        <f>ROUND((T123/P123*100),1)</f>
        <v>105.7</v>
      </c>
      <c r="U124" s="208"/>
      <c r="V124" s="183"/>
      <c r="W124" s="182"/>
      <c r="X124" s="182"/>
      <c r="Y124" s="182"/>
      <c r="Z124" s="182"/>
      <c r="AA124" s="113"/>
      <c r="AB124" s="182"/>
      <c r="AC124" s="182"/>
      <c r="AD124" s="182"/>
      <c r="AE124" s="182"/>
      <c r="AF124" s="182"/>
    </row>
    <row r="125" spans="1:26" ht="15">
      <c r="A125" s="112"/>
      <c r="B125" s="122"/>
      <c r="C125" s="122"/>
      <c r="D125" s="122"/>
      <c r="E125" s="122"/>
      <c r="F125" s="123"/>
      <c r="G125" s="122"/>
      <c r="H125" s="123"/>
      <c r="I125" s="122"/>
      <c r="J125" s="123"/>
      <c r="K125" s="122"/>
      <c r="L125" s="122"/>
      <c r="M125" s="116"/>
      <c r="N125" s="123"/>
      <c r="O125" s="112"/>
      <c r="P125" s="123"/>
      <c r="Q125" s="112"/>
      <c r="R125" s="123"/>
      <c r="S125" s="112"/>
      <c r="T125" s="123"/>
      <c r="U125" s="115"/>
      <c r="V125" s="115"/>
      <c r="W125" s="115"/>
      <c r="X125" s="115"/>
      <c r="Y125" s="115"/>
      <c r="Z125" s="115"/>
    </row>
    <row r="126" spans="1:26" ht="15">
      <c r="A126" s="197"/>
      <c r="B126" s="202"/>
      <c r="C126" s="202"/>
      <c r="D126" s="202"/>
      <c r="E126" s="202"/>
      <c r="F126" s="203"/>
      <c r="G126" s="202"/>
      <c r="H126" s="203"/>
      <c r="I126" s="202"/>
      <c r="J126" s="203"/>
      <c r="K126" s="202"/>
      <c r="L126" s="202"/>
      <c r="M126" s="200"/>
      <c r="N126" s="203"/>
      <c r="O126" s="197"/>
      <c r="P126" s="203"/>
      <c r="Q126" s="112"/>
      <c r="R126" s="123"/>
      <c r="S126" s="112"/>
      <c r="T126" s="123"/>
      <c r="U126" s="115"/>
      <c r="V126" s="115"/>
      <c r="W126" s="115"/>
      <c r="X126" s="115"/>
      <c r="Y126" s="115"/>
      <c r="Z126" s="115"/>
    </row>
    <row r="127" spans="1:26" ht="15">
      <c r="A127" s="197"/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8"/>
      <c r="O127" s="198"/>
      <c r="P127" s="198"/>
      <c r="Q127" s="113"/>
      <c r="R127" s="113"/>
      <c r="S127" s="113"/>
      <c r="T127" s="113"/>
      <c r="U127" s="115"/>
      <c r="V127" s="115"/>
      <c r="W127" s="115"/>
      <c r="X127" s="115"/>
      <c r="Y127" s="115"/>
      <c r="Z127" s="115"/>
    </row>
    <row r="128" spans="1:26" ht="15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8"/>
      <c r="O128" s="198"/>
      <c r="P128" s="198"/>
      <c r="Q128" s="113"/>
      <c r="R128" s="113"/>
      <c r="S128" s="113"/>
      <c r="T128" s="113"/>
      <c r="U128" s="115"/>
      <c r="V128" s="115"/>
      <c r="W128" s="115"/>
      <c r="X128" s="115"/>
      <c r="Y128" s="115"/>
      <c r="Z128" s="115"/>
    </row>
    <row r="129" spans="1:26" ht="15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113"/>
      <c r="R129" s="113"/>
      <c r="S129" s="113"/>
      <c r="T129" s="113"/>
      <c r="U129" s="115"/>
      <c r="V129" s="115"/>
      <c r="W129" s="115"/>
      <c r="X129" s="115"/>
      <c r="Y129" s="115"/>
      <c r="Z129" s="115"/>
    </row>
    <row r="130" spans="1:26" ht="15">
      <c r="A130" s="236"/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113"/>
      <c r="R130" s="113"/>
      <c r="S130" s="113"/>
      <c r="T130" s="113"/>
      <c r="U130" s="115"/>
      <c r="V130" s="115"/>
      <c r="W130" s="115"/>
      <c r="X130" s="115"/>
      <c r="Y130" s="115"/>
      <c r="Z130" s="115"/>
    </row>
    <row r="131" spans="1:26" ht="15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113"/>
      <c r="R131" s="113"/>
      <c r="S131" s="113"/>
      <c r="T131" s="113"/>
      <c r="U131" s="115"/>
      <c r="V131" s="115"/>
      <c r="W131" s="115"/>
      <c r="X131" s="115"/>
      <c r="Y131" s="115"/>
      <c r="Z131" s="115"/>
    </row>
    <row r="132" spans="1:26" ht="15">
      <c r="A132" s="198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113"/>
      <c r="R132" s="113"/>
      <c r="S132" s="113"/>
      <c r="T132" s="113"/>
      <c r="U132" s="115"/>
      <c r="V132" s="115"/>
      <c r="W132" s="115"/>
      <c r="X132" s="115"/>
      <c r="Y132" s="115"/>
      <c r="Z132" s="115"/>
    </row>
    <row r="133" spans="1:26" ht="15">
      <c r="A133" s="113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3"/>
      <c r="R133" s="113"/>
      <c r="S133" s="113"/>
      <c r="T133" s="113"/>
      <c r="U133" s="115"/>
      <c r="V133" s="115"/>
      <c r="W133" s="115"/>
      <c r="X133" s="115"/>
      <c r="Y133" s="115"/>
      <c r="Z133" s="115"/>
    </row>
    <row r="134" spans="1:26" ht="15">
      <c r="A134" s="141" t="s">
        <v>48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5.75" thickBot="1">
      <c r="A135" s="117" t="s">
        <v>109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32" ht="15">
      <c r="A136" s="101" t="s">
        <v>18</v>
      </c>
      <c r="B136" s="131"/>
      <c r="C136" s="214">
        <v>2019</v>
      </c>
      <c r="D136" s="142"/>
      <c r="E136" s="214">
        <v>2020</v>
      </c>
      <c r="F136" s="142"/>
      <c r="G136" s="214">
        <v>2021</v>
      </c>
      <c r="H136" s="142"/>
      <c r="I136" s="214" t="s">
        <v>97</v>
      </c>
      <c r="J136" s="215"/>
      <c r="K136" s="131" t="s">
        <v>100</v>
      </c>
      <c r="L136" s="129"/>
      <c r="M136" s="237" t="s">
        <v>98</v>
      </c>
      <c r="N136" s="238"/>
      <c r="O136" s="239" t="s">
        <v>99</v>
      </c>
      <c r="P136" s="240"/>
      <c r="Q136" s="241" t="s">
        <v>111</v>
      </c>
      <c r="R136" s="240"/>
      <c r="S136" s="241" t="s">
        <v>112</v>
      </c>
      <c r="T136" s="240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</row>
    <row r="137" spans="1:32" ht="15">
      <c r="A137" s="101"/>
      <c r="B137" s="143" t="s">
        <v>20</v>
      </c>
      <c r="C137" s="144" t="s">
        <v>21</v>
      </c>
      <c r="D137" s="145" t="s">
        <v>22</v>
      </c>
      <c r="E137" s="144" t="s">
        <v>21</v>
      </c>
      <c r="F137" s="146" t="s">
        <v>22</v>
      </c>
      <c r="G137" s="144" t="s">
        <v>21</v>
      </c>
      <c r="H137" s="145" t="s">
        <v>22</v>
      </c>
      <c r="I137" s="144" t="s">
        <v>21</v>
      </c>
      <c r="J137" s="147" t="s">
        <v>22</v>
      </c>
      <c r="K137" s="144" t="s">
        <v>21</v>
      </c>
      <c r="L137" s="143" t="s">
        <v>22</v>
      </c>
      <c r="M137" s="144" t="s">
        <v>21</v>
      </c>
      <c r="N137" s="145" t="s">
        <v>22</v>
      </c>
      <c r="O137" s="144" t="s">
        <v>21</v>
      </c>
      <c r="P137" s="101" t="s">
        <v>22</v>
      </c>
      <c r="Q137" s="144" t="s">
        <v>21</v>
      </c>
      <c r="R137" s="145" t="s">
        <v>22</v>
      </c>
      <c r="S137" s="144" t="s">
        <v>21</v>
      </c>
      <c r="T137" s="161" t="s">
        <v>22</v>
      </c>
      <c r="U137" s="206"/>
      <c r="V137" s="206"/>
      <c r="W137" s="206"/>
      <c r="X137" s="206"/>
      <c r="Y137" s="206"/>
      <c r="Z137" s="206"/>
      <c r="AA137" s="113"/>
      <c r="AB137" s="113"/>
      <c r="AC137" s="113"/>
      <c r="AD137" s="113"/>
      <c r="AE137" s="113"/>
      <c r="AF137" s="113"/>
    </row>
    <row r="138" spans="1:32" ht="15">
      <c r="A138" s="101"/>
      <c r="B138" s="149"/>
      <c r="C138" s="148"/>
      <c r="D138" s="150"/>
      <c r="E138" s="151"/>
      <c r="F138" s="150"/>
      <c r="G138" s="148"/>
      <c r="H138" s="150"/>
      <c r="I138" s="148"/>
      <c r="J138" s="150"/>
      <c r="K138" s="148"/>
      <c r="L138" s="152"/>
      <c r="M138" s="153"/>
      <c r="N138" s="154"/>
      <c r="O138" s="153"/>
      <c r="P138" s="106"/>
      <c r="Q138" s="106"/>
      <c r="R138" s="106"/>
      <c r="S138" s="106"/>
      <c r="T138" s="106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</row>
    <row r="139" spans="1:32" ht="15">
      <c r="A139" s="101" t="s">
        <v>23</v>
      </c>
      <c r="B139" s="102">
        <v>10227</v>
      </c>
      <c r="C139" s="102">
        <f aca="true" t="shared" si="0" ref="C139:T139">SUM(C38+C71+C104)</f>
        <v>10354.8</v>
      </c>
      <c r="D139" s="103">
        <f t="shared" si="0"/>
        <v>105.9</v>
      </c>
      <c r="E139" s="102">
        <f t="shared" si="0"/>
        <v>5198.6</v>
      </c>
      <c r="F139" s="230">
        <f t="shared" si="0"/>
        <v>53.2</v>
      </c>
      <c r="G139" s="102">
        <f t="shared" si="0"/>
        <v>2767</v>
      </c>
      <c r="H139" s="102">
        <f t="shared" si="0"/>
        <v>28.3</v>
      </c>
      <c r="I139" s="102">
        <f t="shared" si="0"/>
        <v>3046</v>
      </c>
      <c r="J139" s="102">
        <f t="shared" si="0"/>
        <v>31.2</v>
      </c>
      <c r="K139" s="102">
        <f t="shared" si="0"/>
        <v>3729</v>
      </c>
      <c r="L139" s="102">
        <f t="shared" si="0"/>
        <v>38.1</v>
      </c>
      <c r="M139" s="102">
        <f t="shared" si="0"/>
        <v>3217</v>
      </c>
      <c r="N139" s="102">
        <f t="shared" si="0"/>
        <v>32.9</v>
      </c>
      <c r="O139" s="102">
        <f t="shared" si="0"/>
        <v>4058</v>
      </c>
      <c r="P139" s="103">
        <f t="shared" si="0"/>
        <v>41.5</v>
      </c>
      <c r="Q139" s="102">
        <f t="shared" si="0"/>
        <v>3396</v>
      </c>
      <c r="R139" s="102">
        <f t="shared" si="0"/>
        <v>34.7</v>
      </c>
      <c r="S139" s="102">
        <f t="shared" si="0"/>
        <v>4398</v>
      </c>
      <c r="T139" s="102">
        <f t="shared" si="0"/>
        <v>45</v>
      </c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</row>
    <row r="140" spans="1:32" ht="15">
      <c r="A140" s="101" t="s">
        <v>24</v>
      </c>
      <c r="B140" s="102">
        <v>28844</v>
      </c>
      <c r="C140" s="191">
        <f>SUM(C39+C72+U104)</f>
        <v>6571.8</v>
      </c>
      <c r="D140" s="103">
        <f aca="true" t="shared" si="1" ref="D140:T140">SUM(D39+D72)</f>
        <v>189.6</v>
      </c>
      <c r="E140" s="102">
        <f t="shared" si="1"/>
        <v>1364.1</v>
      </c>
      <c r="F140" s="103">
        <f t="shared" si="1"/>
        <v>39.3</v>
      </c>
      <c r="G140" s="102">
        <f t="shared" si="1"/>
        <v>1338</v>
      </c>
      <c r="H140" s="103">
        <f t="shared" si="1"/>
        <v>38.6</v>
      </c>
      <c r="I140" s="102">
        <f t="shared" si="1"/>
        <v>1473</v>
      </c>
      <c r="J140" s="103">
        <f t="shared" si="1"/>
        <v>42.5</v>
      </c>
      <c r="K140" s="102">
        <f t="shared" si="1"/>
        <v>1803</v>
      </c>
      <c r="L140" s="103">
        <f t="shared" si="1"/>
        <v>52</v>
      </c>
      <c r="M140" s="102">
        <f t="shared" si="1"/>
        <v>1556</v>
      </c>
      <c r="N140" s="103">
        <f t="shared" si="1"/>
        <v>44.9</v>
      </c>
      <c r="O140" s="102">
        <f t="shared" si="1"/>
        <v>1962</v>
      </c>
      <c r="P140" s="103">
        <f t="shared" si="1"/>
        <v>56.6</v>
      </c>
      <c r="Q140" s="102">
        <f t="shared" si="1"/>
        <v>1643</v>
      </c>
      <c r="R140" s="103">
        <f t="shared" si="1"/>
        <v>47.4</v>
      </c>
      <c r="S140" s="102">
        <f t="shared" si="1"/>
        <v>2126</v>
      </c>
      <c r="T140" s="103">
        <f t="shared" si="1"/>
        <v>61.3</v>
      </c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</row>
    <row r="141" spans="1:32" ht="15">
      <c r="A141" s="101" t="s">
        <v>25</v>
      </c>
      <c r="B141" s="102">
        <v>16500</v>
      </c>
      <c r="C141" s="103">
        <f>SUM(C40+C73+C106)</f>
        <v>305</v>
      </c>
      <c r="D141" s="103">
        <f aca="true" t="shared" si="2" ref="D141:T141">SUM(D40+D73+D106)</f>
        <v>5</v>
      </c>
      <c r="E141" s="102">
        <f t="shared" si="2"/>
        <v>311</v>
      </c>
      <c r="F141" s="103">
        <f t="shared" si="2"/>
        <v>5.1</v>
      </c>
      <c r="G141" s="103">
        <f t="shared" si="2"/>
        <v>317</v>
      </c>
      <c r="H141" s="103">
        <f t="shared" si="2"/>
        <v>5.2</v>
      </c>
      <c r="I141" s="102">
        <f t="shared" si="2"/>
        <v>349</v>
      </c>
      <c r="J141" s="103">
        <f t="shared" si="2"/>
        <v>5.8</v>
      </c>
      <c r="K141" s="102">
        <f t="shared" si="2"/>
        <v>427</v>
      </c>
      <c r="L141" s="103">
        <f t="shared" si="2"/>
        <v>7</v>
      </c>
      <c r="M141" s="155">
        <f t="shared" si="2"/>
        <v>369</v>
      </c>
      <c r="N141" s="103">
        <f t="shared" si="2"/>
        <v>6.1</v>
      </c>
      <c r="O141" s="102">
        <f t="shared" si="2"/>
        <v>465</v>
      </c>
      <c r="P141" s="103">
        <f t="shared" si="2"/>
        <v>7.7</v>
      </c>
      <c r="Q141" s="102">
        <f t="shared" si="2"/>
        <v>390</v>
      </c>
      <c r="R141" s="103">
        <f t="shared" si="2"/>
        <v>6.4</v>
      </c>
      <c r="S141" s="102">
        <f t="shared" si="2"/>
        <v>504</v>
      </c>
      <c r="T141" s="103">
        <f t="shared" si="2"/>
        <v>8.3</v>
      </c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</row>
    <row r="142" spans="1:32" ht="15">
      <c r="A142" s="101" t="s">
        <v>26</v>
      </c>
      <c r="B142" s="102">
        <v>15000</v>
      </c>
      <c r="C142" s="102">
        <f aca="true" t="shared" si="3" ref="C142:T142">SUM(C41+C74+C107)</f>
        <v>229</v>
      </c>
      <c r="D142" s="103">
        <f t="shared" si="3"/>
        <v>3.4</v>
      </c>
      <c r="E142" s="102">
        <f t="shared" si="3"/>
        <v>234</v>
      </c>
      <c r="F142" s="103">
        <f t="shared" si="3"/>
        <v>3.5</v>
      </c>
      <c r="G142" s="103">
        <f t="shared" si="3"/>
        <v>246</v>
      </c>
      <c r="H142" s="103">
        <f t="shared" si="3"/>
        <v>3.7</v>
      </c>
      <c r="I142" s="102">
        <f t="shared" si="3"/>
        <v>271</v>
      </c>
      <c r="J142" s="103">
        <f t="shared" si="3"/>
        <v>4.1</v>
      </c>
      <c r="K142" s="102">
        <f t="shared" si="3"/>
        <v>332</v>
      </c>
      <c r="L142" s="103">
        <f t="shared" si="3"/>
        <v>5</v>
      </c>
      <c r="M142" s="155">
        <f t="shared" si="3"/>
        <v>286</v>
      </c>
      <c r="N142" s="103">
        <f t="shared" si="3"/>
        <v>4.3</v>
      </c>
      <c r="O142" s="102">
        <f t="shared" si="3"/>
        <v>361</v>
      </c>
      <c r="P142" s="103">
        <f t="shared" si="3"/>
        <v>5.4</v>
      </c>
      <c r="Q142" s="102">
        <f t="shared" si="3"/>
        <v>302</v>
      </c>
      <c r="R142" s="103">
        <f t="shared" si="3"/>
        <v>4.5</v>
      </c>
      <c r="S142" s="102">
        <f t="shared" si="3"/>
        <v>391</v>
      </c>
      <c r="T142" s="103">
        <f t="shared" si="3"/>
        <v>5.9</v>
      </c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</row>
    <row r="143" spans="1:32" ht="15">
      <c r="A143" s="101" t="s">
        <v>27</v>
      </c>
      <c r="B143" s="102">
        <v>8064</v>
      </c>
      <c r="C143" s="102">
        <f aca="true" t="shared" si="4" ref="C143:T143">SUM(C42+C75+C108)</f>
        <v>3198</v>
      </c>
      <c r="D143" s="103">
        <f t="shared" si="4"/>
        <v>25.8</v>
      </c>
      <c r="E143" s="102">
        <f t="shared" si="4"/>
        <v>3265</v>
      </c>
      <c r="F143" s="103">
        <f t="shared" si="4"/>
        <v>26.3</v>
      </c>
      <c r="G143" s="102">
        <f t="shared" si="4"/>
        <v>3347</v>
      </c>
      <c r="H143" s="102">
        <f t="shared" si="4"/>
        <v>27</v>
      </c>
      <c r="I143" s="102">
        <f t="shared" si="4"/>
        <v>3685</v>
      </c>
      <c r="J143" s="103">
        <f t="shared" si="4"/>
        <v>29.7</v>
      </c>
      <c r="K143" s="102">
        <f t="shared" si="4"/>
        <v>4511</v>
      </c>
      <c r="L143" s="103">
        <f t="shared" si="4"/>
        <v>36.4</v>
      </c>
      <c r="M143" s="102">
        <f t="shared" si="4"/>
        <v>3892</v>
      </c>
      <c r="N143" s="103">
        <f t="shared" si="4"/>
        <v>31.4</v>
      </c>
      <c r="O143" s="102">
        <f t="shared" si="4"/>
        <v>4908</v>
      </c>
      <c r="P143" s="103">
        <f t="shared" si="4"/>
        <v>39.6</v>
      </c>
      <c r="Q143" s="102">
        <f t="shared" si="4"/>
        <v>4108</v>
      </c>
      <c r="R143" s="103">
        <f t="shared" si="4"/>
        <v>33.1</v>
      </c>
      <c r="S143" s="102">
        <f t="shared" si="4"/>
        <v>5319</v>
      </c>
      <c r="T143" s="103">
        <f t="shared" si="4"/>
        <v>42.9</v>
      </c>
      <c r="U143" s="113"/>
      <c r="V143" s="113"/>
      <c r="W143" s="113"/>
      <c r="X143" s="113"/>
      <c r="Y143" s="180"/>
      <c r="Z143" s="113"/>
      <c r="AA143" s="113"/>
      <c r="AB143" s="113"/>
      <c r="AC143" s="113"/>
      <c r="AD143" s="113"/>
      <c r="AE143" s="113"/>
      <c r="AF143" s="113"/>
    </row>
    <row r="144" spans="1:32" ht="15">
      <c r="A144" s="101" t="s">
        <v>28</v>
      </c>
      <c r="B144" s="156"/>
      <c r="C144" s="102"/>
      <c r="D144" s="103">
        <f>SUM(D43+D76+D109)</f>
        <v>0</v>
      </c>
      <c r="E144" s="102"/>
      <c r="F144" s="102">
        <f>SUM(F43+F76+F109)</f>
        <v>0</v>
      </c>
      <c r="G144" s="102"/>
      <c r="H144" s="102">
        <f>SUM(H43+H76+H109)</f>
        <v>0</v>
      </c>
      <c r="I144" s="102"/>
      <c r="J144" s="102">
        <f>SUM(J43+J76+J109)</f>
        <v>0</v>
      </c>
      <c r="K144" s="102"/>
      <c r="L144" s="102">
        <f>SUM(L43+L76+L109)</f>
        <v>0</v>
      </c>
      <c r="M144" s="102"/>
      <c r="N144" s="102">
        <f>SUM(N43+N76+N109)</f>
        <v>0</v>
      </c>
      <c r="O144" s="102"/>
      <c r="P144" s="102">
        <f>SUM(P43+P76+P109)</f>
        <v>0</v>
      </c>
      <c r="Q144" s="102"/>
      <c r="R144" s="102">
        <f>SUM(R43+R76+R109)</f>
        <v>0</v>
      </c>
      <c r="S144" s="102"/>
      <c r="T144" s="102">
        <f>SUM(T43+T76+T109)</f>
        <v>0</v>
      </c>
      <c r="U144" s="113"/>
      <c r="V144" s="113"/>
      <c r="W144" s="113"/>
      <c r="X144" s="113"/>
      <c r="Y144" s="113"/>
      <c r="Z144" s="181"/>
      <c r="AA144" s="113"/>
      <c r="AB144" s="181"/>
      <c r="AC144" s="113"/>
      <c r="AD144" s="113"/>
      <c r="AE144" s="113"/>
      <c r="AF144" s="181"/>
    </row>
    <row r="145" spans="1:32" ht="15">
      <c r="A145" s="101"/>
      <c r="B145" s="131"/>
      <c r="C145" s="102"/>
      <c r="D145" s="101"/>
      <c r="E145" s="102"/>
      <c r="F145" s="101"/>
      <c r="G145" s="101"/>
      <c r="H145" s="101"/>
      <c r="I145" s="101"/>
      <c r="J145" s="101"/>
      <c r="K145" s="101"/>
      <c r="L145" s="102"/>
      <c r="M145" s="101"/>
      <c r="N145" s="101"/>
      <c r="O145" s="101"/>
      <c r="P145" s="101"/>
      <c r="Q145" s="101"/>
      <c r="R145" s="101"/>
      <c r="S145" s="101"/>
      <c r="T145" s="101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</row>
    <row r="146" spans="1:32" ht="15">
      <c r="A146" s="101"/>
      <c r="B146" s="131"/>
      <c r="C146" s="102"/>
      <c r="D146" s="101"/>
      <c r="E146" s="101"/>
      <c r="F146" s="101"/>
      <c r="G146" s="101"/>
      <c r="H146" s="101"/>
      <c r="I146" s="101"/>
      <c r="J146" s="101"/>
      <c r="K146" s="101"/>
      <c r="L146" s="102"/>
      <c r="M146" s="101"/>
      <c r="N146" s="101"/>
      <c r="O146" s="101"/>
      <c r="P146" s="101"/>
      <c r="Q146" s="101"/>
      <c r="R146" s="101"/>
      <c r="S146" s="101"/>
      <c r="T146" s="101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</row>
    <row r="147" spans="1:32" ht="15">
      <c r="A147" s="101"/>
      <c r="B147" s="131"/>
      <c r="C147" s="101"/>
      <c r="D147" s="102"/>
      <c r="E147" s="101"/>
      <c r="F147" s="102"/>
      <c r="G147" s="101"/>
      <c r="H147" s="102"/>
      <c r="I147" s="101"/>
      <c r="J147" s="102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</row>
    <row r="148" spans="1:32" ht="15">
      <c r="A148" s="107" t="s">
        <v>29</v>
      </c>
      <c r="B148" s="128"/>
      <c r="C148" s="107"/>
      <c r="D148" s="121">
        <f>SUM(D45+D78+D111)</f>
        <v>329.7</v>
      </c>
      <c r="E148" s="107"/>
      <c r="F148" s="121">
        <f>SUM(F45+F78+F111)</f>
        <v>127.4</v>
      </c>
      <c r="G148" s="107"/>
      <c r="H148" s="121">
        <f>SUM(H45+H78+H111)</f>
        <v>102.80000000000001</v>
      </c>
      <c r="I148" s="107"/>
      <c r="J148" s="121">
        <f>SUM(J45+J78+J111)</f>
        <v>113.3</v>
      </c>
      <c r="K148" s="107"/>
      <c r="L148" s="121">
        <f>SUM(L45+L78+L111)</f>
        <v>138.5</v>
      </c>
      <c r="M148" s="107"/>
      <c r="N148" s="121">
        <f>SUM(N45+N78+N111)</f>
        <v>119.6</v>
      </c>
      <c r="O148" s="107"/>
      <c r="P148" s="121">
        <f>SUM(P45+P78+P111)</f>
        <v>150.8</v>
      </c>
      <c r="Q148" s="107"/>
      <c r="R148" s="121">
        <f>SUM(R45+R78+R111)</f>
        <v>126.1</v>
      </c>
      <c r="S148" s="107"/>
      <c r="T148" s="121">
        <f>SUM(T45+T78+T111)</f>
        <v>163.4</v>
      </c>
      <c r="U148" s="113"/>
      <c r="V148" s="183"/>
      <c r="W148" s="183"/>
      <c r="X148" s="183"/>
      <c r="Y148" s="183"/>
      <c r="Z148" s="183"/>
      <c r="AA148" s="182"/>
      <c r="AB148" s="182"/>
      <c r="AC148" s="182"/>
      <c r="AD148" s="182"/>
      <c r="AE148" s="182"/>
      <c r="AF148" s="182"/>
    </row>
    <row r="149" spans="1:32" ht="15">
      <c r="A149" s="107" t="s">
        <v>30</v>
      </c>
      <c r="B149" s="128"/>
      <c r="C149" s="107"/>
      <c r="D149" s="110"/>
      <c r="E149" s="107"/>
      <c r="F149" s="108">
        <f>(F148/D148*100)</f>
        <v>38.6411889596603</v>
      </c>
      <c r="G149" s="107"/>
      <c r="H149" s="108">
        <f>(H148/F148*100)</f>
        <v>80.69073783359498</v>
      </c>
      <c r="I149" s="107"/>
      <c r="J149" s="108">
        <f>(J148/H148*100)</f>
        <v>110.21400778210115</v>
      </c>
      <c r="K149" s="107"/>
      <c r="L149" s="108">
        <f>(L148/H148*100)</f>
        <v>134.72762645914395</v>
      </c>
      <c r="M149" s="107"/>
      <c r="N149" s="108">
        <f>(N148/J148*100)</f>
        <v>105.5604589585172</v>
      </c>
      <c r="O149" s="107"/>
      <c r="P149" s="108">
        <f>(P148/L148*100)</f>
        <v>108.88086642599279</v>
      </c>
      <c r="Q149" s="107"/>
      <c r="R149" s="108">
        <f>(R148/N148*100)</f>
        <v>105.43478260869566</v>
      </c>
      <c r="S149" s="107"/>
      <c r="T149" s="108">
        <f>(T148/P148*100)</f>
        <v>108.35543766578249</v>
      </c>
      <c r="U149" s="113"/>
      <c r="V149" s="183"/>
      <c r="W149" s="183"/>
      <c r="X149" s="183"/>
      <c r="Y149" s="183"/>
      <c r="Z149" s="183"/>
      <c r="AA149" s="182"/>
      <c r="AB149" s="183"/>
      <c r="AC149" s="182"/>
      <c r="AD149" s="183"/>
      <c r="AE149" s="182"/>
      <c r="AF149" s="183"/>
    </row>
    <row r="150" spans="1:32" ht="15">
      <c r="A150" s="101"/>
      <c r="B150" s="131"/>
      <c r="C150" s="102"/>
      <c r="D150" s="102"/>
      <c r="E150" s="101"/>
      <c r="F150" s="102"/>
      <c r="G150" s="101"/>
      <c r="H150" s="102"/>
      <c r="I150" s="101"/>
      <c r="J150" s="102"/>
      <c r="K150" s="101"/>
      <c r="L150" s="102"/>
      <c r="M150" s="101"/>
      <c r="N150" s="101"/>
      <c r="O150" s="101"/>
      <c r="P150" s="101"/>
      <c r="Q150" s="101"/>
      <c r="R150" s="101"/>
      <c r="S150" s="101"/>
      <c r="T150" s="101"/>
      <c r="U150" s="113"/>
      <c r="V150" s="181"/>
      <c r="W150" s="181"/>
      <c r="X150" s="181"/>
      <c r="Y150" s="181"/>
      <c r="Z150" s="181"/>
      <c r="AA150" s="113"/>
      <c r="AB150" s="113"/>
      <c r="AC150" s="113"/>
      <c r="AD150" s="113"/>
      <c r="AE150" s="113"/>
      <c r="AF150" s="113"/>
    </row>
    <row r="151" spans="1:32" ht="15">
      <c r="A151" s="101" t="s">
        <v>31</v>
      </c>
      <c r="B151" s="101">
        <v>100719</v>
      </c>
      <c r="C151" s="102">
        <f aca="true" t="shared" si="5" ref="C151:P151">SUM(C48+C81+C114)</f>
        <v>132.98</v>
      </c>
      <c r="D151" s="103">
        <f t="shared" si="5"/>
        <v>13.399999999999999</v>
      </c>
      <c r="E151" s="102">
        <f t="shared" si="5"/>
        <v>179.3</v>
      </c>
      <c r="F151" s="102">
        <f t="shared" si="5"/>
        <v>18</v>
      </c>
      <c r="G151" s="102">
        <f t="shared" si="5"/>
        <v>172.5</v>
      </c>
      <c r="H151" s="102">
        <f t="shared" si="5"/>
        <v>17.4</v>
      </c>
      <c r="I151" s="102">
        <f t="shared" si="5"/>
        <v>172</v>
      </c>
      <c r="J151" s="102">
        <f t="shared" si="5"/>
        <v>17.299999999999997</v>
      </c>
      <c r="K151" s="102">
        <f t="shared" si="5"/>
        <v>173</v>
      </c>
      <c r="L151" s="102">
        <f t="shared" si="5"/>
        <v>17.4</v>
      </c>
      <c r="M151" s="155">
        <f t="shared" si="5"/>
        <v>172</v>
      </c>
      <c r="N151" s="102">
        <f t="shared" si="5"/>
        <v>17.299999999999997</v>
      </c>
      <c r="O151" s="155">
        <f t="shared" si="5"/>
        <v>174</v>
      </c>
      <c r="P151" s="102">
        <f t="shared" si="5"/>
        <v>17.5</v>
      </c>
      <c r="Q151" s="102">
        <v>4111</v>
      </c>
      <c r="R151" s="102">
        <f aca="true" t="shared" si="6" ref="R151:T154">SUM(R48+R81+R114)</f>
        <v>17.4</v>
      </c>
      <c r="S151" s="102">
        <f t="shared" si="6"/>
        <v>175</v>
      </c>
      <c r="T151" s="102">
        <f t="shared" si="6"/>
        <v>17.599999999999998</v>
      </c>
      <c r="U151" s="113"/>
      <c r="V151" s="181"/>
      <c r="W151" s="181"/>
      <c r="X151" s="181"/>
      <c r="Y151" s="181"/>
      <c r="Z151" s="181"/>
      <c r="AA151" s="113"/>
      <c r="AB151" s="181"/>
      <c r="AC151" s="113"/>
      <c r="AD151" s="113"/>
      <c r="AE151" s="113"/>
      <c r="AF151" s="113"/>
    </row>
    <row r="152" spans="1:32" ht="15">
      <c r="A152" s="101" t="s">
        <v>32</v>
      </c>
      <c r="B152" s="101">
        <v>19634</v>
      </c>
      <c r="C152" s="102">
        <f aca="true" t="shared" si="7" ref="C152:P152">SUM(C49+C82+C115)</f>
        <v>288.13</v>
      </c>
      <c r="D152" s="102">
        <f t="shared" si="7"/>
        <v>5.7</v>
      </c>
      <c r="E152" s="102">
        <f t="shared" si="7"/>
        <v>215</v>
      </c>
      <c r="F152" s="102">
        <f t="shared" si="7"/>
        <v>4.2</v>
      </c>
      <c r="G152" s="102">
        <f t="shared" si="7"/>
        <v>208</v>
      </c>
      <c r="H152" s="102">
        <f t="shared" si="7"/>
        <v>4.1</v>
      </c>
      <c r="I152" s="102">
        <f t="shared" si="7"/>
        <v>208</v>
      </c>
      <c r="J152" s="102">
        <f t="shared" si="7"/>
        <v>4.1</v>
      </c>
      <c r="K152" s="102">
        <f t="shared" si="7"/>
        <v>209</v>
      </c>
      <c r="L152" s="102">
        <f t="shared" si="7"/>
        <v>4.1</v>
      </c>
      <c r="M152" s="102">
        <f t="shared" si="7"/>
        <v>208</v>
      </c>
      <c r="N152" s="157">
        <f t="shared" si="7"/>
        <v>4.1</v>
      </c>
      <c r="O152" s="102">
        <f t="shared" si="7"/>
        <v>210</v>
      </c>
      <c r="P152" s="102">
        <f t="shared" si="7"/>
        <v>4.1</v>
      </c>
      <c r="Q152" s="102">
        <v>25181</v>
      </c>
      <c r="R152" s="102">
        <f t="shared" si="6"/>
        <v>4.1</v>
      </c>
      <c r="S152" s="102">
        <f t="shared" si="6"/>
        <v>212</v>
      </c>
      <c r="T152" s="102">
        <f t="shared" si="6"/>
        <v>4.1</v>
      </c>
      <c r="U152" s="113"/>
      <c r="V152" s="181"/>
      <c r="W152" s="181"/>
      <c r="X152" s="181"/>
      <c r="Y152" s="181"/>
      <c r="Z152" s="181"/>
      <c r="AA152" s="113"/>
      <c r="AB152" s="181"/>
      <c r="AC152" s="113"/>
      <c r="AD152" s="181"/>
      <c r="AE152" s="113"/>
      <c r="AF152" s="113"/>
    </row>
    <row r="153" spans="1:32" ht="15">
      <c r="A153" s="101" t="s">
        <v>33</v>
      </c>
      <c r="B153" s="101">
        <v>7000</v>
      </c>
      <c r="C153" s="102">
        <f aca="true" t="shared" si="8" ref="C153:P153">SUM(C50+C83+C116)</f>
        <v>354.65</v>
      </c>
      <c r="D153" s="103">
        <f t="shared" si="8"/>
        <v>2.5</v>
      </c>
      <c r="E153" s="102">
        <f t="shared" si="8"/>
        <v>700.1</v>
      </c>
      <c r="F153" s="103">
        <f t="shared" si="8"/>
        <v>4.8999999999999995</v>
      </c>
      <c r="G153" s="102">
        <f t="shared" si="8"/>
        <v>710.3</v>
      </c>
      <c r="H153" s="102">
        <f t="shared" si="8"/>
        <v>5</v>
      </c>
      <c r="I153" s="102">
        <f t="shared" si="8"/>
        <v>711</v>
      </c>
      <c r="J153" s="102">
        <f t="shared" si="8"/>
        <v>5</v>
      </c>
      <c r="K153" s="102">
        <f t="shared" si="8"/>
        <v>715</v>
      </c>
      <c r="L153" s="158">
        <f t="shared" si="8"/>
        <v>5</v>
      </c>
      <c r="M153" s="102">
        <f t="shared" si="8"/>
        <v>712</v>
      </c>
      <c r="N153" s="103">
        <f t="shared" si="8"/>
        <v>5</v>
      </c>
      <c r="O153" s="102">
        <f t="shared" si="8"/>
        <v>720</v>
      </c>
      <c r="P153" s="103">
        <f t="shared" si="8"/>
        <v>5.1</v>
      </c>
      <c r="Q153" s="102">
        <f>SUM(Q50+Q83+Q116)</f>
        <v>714</v>
      </c>
      <c r="R153" s="103">
        <f t="shared" si="6"/>
        <v>5</v>
      </c>
      <c r="S153" s="102">
        <f t="shared" si="6"/>
        <v>726</v>
      </c>
      <c r="T153" s="103">
        <f t="shared" si="6"/>
        <v>5.1</v>
      </c>
      <c r="U153" s="113"/>
      <c r="V153" s="181"/>
      <c r="W153" s="181"/>
      <c r="X153" s="181"/>
      <c r="Y153" s="181"/>
      <c r="Z153" s="181"/>
      <c r="AA153" s="113"/>
      <c r="AB153" s="113"/>
      <c r="AC153" s="113"/>
      <c r="AD153" s="113"/>
      <c r="AE153" s="113"/>
      <c r="AF153" s="113"/>
    </row>
    <row r="154" spans="1:32" ht="15">
      <c r="A154" s="101" t="s">
        <v>34</v>
      </c>
      <c r="B154" s="101">
        <v>25000</v>
      </c>
      <c r="C154" s="102">
        <f aca="true" t="shared" si="9" ref="C154:P154">SUM(C51+C84+C117)</f>
        <v>0</v>
      </c>
      <c r="D154" s="103">
        <f t="shared" si="9"/>
        <v>0</v>
      </c>
      <c r="E154" s="102">
        <f t="shared" si="9"/>
        <v>0</v>
      </c>
      <c r="F154" s="103">
        <f t="shared" si="9"/>
        <v>0</v>
      </c>
      <c r="G154" s="102">
        <f t="shared" si="9"/>
        <v>0</v>
      </c>
      <c r="H154" s="103">
        <f t="shared" si="9"/>
        <v>0</v>
      </c>
      <c r="I154" s="102">
        <f t="shared" si="9"/>
        <v>0</v>
      </c>
      <c r="J154" s="103">
        <f t="shared" si="9"/>
        <v>0</v>
      </c>
      <c r="K154" s="102">
        <f t="shared" si="9"/>
        <v>0</v>
      </c>
      <c r="L154" s="103">
        <f t="shared" si="9"/>
        <v>0</v>
      </c>
      <c r="M154" s="102">
        <f t="shared" si="9"/>
        <v>0</v>
      </c>
      <c r="N154" s="103">
        <f t="shared" si="9"/>
        <v>0</v>
      </c>
      <c r="O154" s="102">
        <f t="shared" si="9"/>
        <v>0</v>
      </c>
      <c r="P154" s="103">
        <f t="shared" si="9"/>
        <v>0</v>
      </c>
      <c r="Q154" s="102">
        <f>SUM(Q51+Q84+Q117)</f>
        <v>0</v>
      </c>
      <c r="R154" s="103">
        <f t="shared" si="6"/>
        <v>0</v>
      </c>
      <c r="S154" s="102">
        <f t="shared" si="6"/>
        <v>0</v>
      </c>
      <c r="T154" s="103">
        <f t="shared" si="6"/>
        <v>0</v>
      </c>
      <c r="U154" s="113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13"/>
      <c r="AF154" s="181"/>
    </row>
    <row r="155" spans="1:32" ht="15">
      <c r="A155" s="101" t="s">
        <v>35</v>
      </c>
      <c r="B155" s="131"/>
      <c r="C155" s="101"/>
      <c r="D155" s="103">
        <f>SUM(D52+D85+D118)</f>
        <v>0</v>
      </c>
      <c r="E155" s="101"/>
      <c r="F155" s="137">
        <f>SUM(F52+F85+F118)</f>
        <v>0</v>
      </c>
      <c r="G155" s="101"/>
      <c r="H155" s="137">
        <f>SUM(H52+H85+H118)</f>
        <v>0</v>
      </c>
      <c r="I155" s="101"/>
      <c r="J155" s="103">
        <f>SUM(J52+J85+J118)</f>
        <v>0</v>
      </c>
      <c r="K155" s="101"/>
      <c r="L155" s="103">
        <f>SUM(L52+L85+L118)</f>
        <v>0</v>
      </c>
      <c r="M155" s="101"/>
      <c r="N155" s="103">
        <f>SUM(N52+N85+N118)</f>
        <v>0</v>
      </c>
      <c r="O155" s="101"/>
      <c r="P155" s="103">
        <f>SUM(P52+P85+P118)</f>
        <v>0</v>
      </c>
      <c r="Q155" s="101"/>
      <c r="R155" s="103">
        <f>SUM(R52+R85+R118)</f>
        <v>0</v>
      </c>
      <c r="S155" s="101"/>
      <c r="T155" s="103">
        <f>SUM(T52+T85+T118)</f>
        <v>0</v>
      </c>
      <c r="U155" s="113"/>
      <c r="V155" s="181"/>
      <c r="W155" s="181"/>
      <c r="X155" s="181"/>
      <c r="Y155" s="181"/>
      <c r="Z155" s="181"/>
      <c r="AA155" s="113"/>
      <c r="AB155" s="113"/>
      <c r="AC155" s="113"/>
      <c r="AD155" s="113"/>
      <c r="AE155" s="113"/>
      <c r="AF155" s="113"/>
    </row>
    <row r="156" spans="1:32" ht="15">
      <c r="A156" s="101"/>
      <c r="B156" s="131"/>
      <c r="C156" s="101"/>
      <c r="D156" s="102"/>
      <c r="E156" s="101"/>
      <c r="F156" s="101"/>
      <c r="G156" s="101"/>
      <c r="H156" s="102"/>
      <c r="I156" s="101"/>
      <c r="J156" s="102"/>
      <c r="K156" s="101"/>
      <c r="L156" s="102"/>
      <c r="M156" s="101"/>
      <c r="N156" s="101"/>
      <c r="O156" s="101"/>
      <c r="P156" s="101"/>
      <c r="Q156" s="101"/>
      <c r="R156" s="101"/>
      <c r="S156" s="101"/>
      <c r="T156" s="101"/>
      <c r="U156" s="113"/>
      <c r="V156" s="181"/>
      <c r="W156" s="181"/>
      <c r="X156" s="181"/>
      <c r="Y156" s="181"/>
      <c r="Z156" s="181"/>
      <c r="AA156" s="113"/>
      <c r="AB156" s="113"/>
      <c r="AC156" s="113"/>
      <c r="AD156" s="113"/>
      <c r="AE156" s="113"/>
      <c r="AF156" s="113"/>
    </row>
    <row r="157" spans="1:32" ht="15">
      <c r="A157" s="107" t="s">
        <v>36</v>
      </c>
      <c r="B157" s="128"/>
      <c r="C157" s="107"/>
      <c r="D157" s="108">
        <f>SUM(D54+D87+D120)</f>
        <v>21.6</v>
      </c>
      <c r="E157" s="107"/>
      <c r="F157" s="108">
        <f>SUM(F54+F87+F120)</f>
        <v>27.099999999999998</v>
      </c>
      <c r="G157" s="107"/>
      <c r="H157" s="108">
        <f>SUM(H54+H87+H120)</f>
        <v>26.499999999999996</v>
      </c>
      <c r="I157" s="107"/>
      <c r="J157" s="108">
        <f>SUM(J54+J87+J120)</f>
        <v>26.399999999999995</v>
      </c>
      <c r="K157" s="107"/>
      <c r="L157" s="108">
        <f>SUM(L54+L87+L120)</f>
        <v>26.499999999999996</v>
      </c>
      <c r="M157" s="107"/>
      <c r="N157" s="108">
        <f>SUM(N54+N87+N120)</f>
        <v>26.399999999999995</v>
      </c>
      <c r="O157" s="107"/>
      <c r="P157" s="108">
        <f>SUM(P54+P87+P120)</f>
        <v>26.7</v>
      </c>
      <c r="Q157" s="107"/>
      <c r="R157" s="108">
        <f>SUM(R54+R87+R120)</f>
        <v>26.499999999999996</v>
      </c>
      <c r="S157" s="107"/>
      <c r="T157" s="108">
        <f>SUM(T54+T87+T120)</f>
        <v>26.799999999999997</v>
      </c>
      <c r="U157" s="113"/>
      <c r="V157" s="183"/>
      <c r="W157" s="183"/>
      <c r="X157" s="183"/>
      <c r="Y157" s="183"/>
      <c r="Z157" s="183"/>
      <c r="AA157" s="113"/>
      <c r="AB157" s="183"/>
      <c r="AC157" s="182"/>
      <c r="AD157" s="182"/>
      <c r="AE157" s="182"/>
      <c r="AF157" s="182"/>
    </row>
    <row r="158" spans="1:32" ht="15">
      <c r="A158" s="107" t="s">
        <v>30</v>
      </c>
      <c r="B158" s="128"/>
      <c r="C158" s="107"/>
      <c r="D158" s="110"/>
      <c r="E158" s="107"/>
      <c r="F158" s="108">
        <f>(F157/D157*100)</f>
        <v>125.46296296296295</v>
      </c>
      <c r="G158" s="107"/>
      <c r="H158" s="108">
        <f>(H157/F157*100)</f>
        <v>97.7859778597786</v>
      </c>
      <c r="I158" s="107"/>
      <c r="J158" s="108">
        <f>(J157/H157*100)</f>
        <v>99.62264150943396</v>
      </c>
      <c r="K158" s="107"/>
      <c r="L158" s="108">
        <f>(L157/H157*100)</f>
        <v>100</v>
      </c>
      <c r="M158" s="107"/>
      <c r="N158" s="108">
        <f>(N157/J157*100)</f>
        <v>100</v>
      </c>
      <c r="O158" s="107"/>
      <c r="P158" s="108">
        <f>(P157/L157*100)</f>
        <v>100.75471698113208</v>
      </c>
      <c r="Q158" s="107"/>
      <c r="R158" s="108">
        <f>(R157/N157*100)</f>
        <v>100.37878787878789</v>
      </c>
      <c r="S158" s="107"/>
      <c r="T158" s="108">
        <f>(T157/P157*100)</f>
        <v>100.374531835206</v>
      </c>
      <c r="U158" s="113"/>
      <c r="V158" s="183"/>
      <c r="W158" s="183"/>
      <c r="X158" s="183"/>
      <c r="Y158" s="183"/>
      <c r="Z158" s="183"/>
      <c r="AA158" s="113"/>
      <c r="AB158" s="182"/>
      <c r="AC158" s="182"/>
      <c r="AD158" s="182"/>
      <c r="AE158" s="182"/>
      <c r="AF158" s="182"/>
    </row>
    <row r="159" spans="1:32" ht="15">
      <c r="A159" s="101"/>
      <c r="B159" s="131"/>
      <c r="C159" s="101"/>
      <c r="D159" s="102"/>
      <c r="E159" s="101"/>
      <c r="F159" s="101"/>
      <c r="G159" s="101"/>
      <c r="H159" s="102"/>
      <c r="I159" s="101"/>
      <c r="J159" s="102"/>
      <c r="K159" s="101"/>
      <c r="L159" s="102"/>
      <c r="M159" s="107"/>
      <c r="N159" s="107"/>
      <c r="O159" s="107"/>
      <c r="P159" s="107"/>
      <c r="Q159" s="107"/>
      <c r="R159" s="107"/>
      <c r="S159" s="107"/>
      <c r="T159" s="107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</row>
    <row r="160" spans="1:32" ht="15">
      <c r="A160" s="107" t="s">
        <v>37</v>
      </c>
      <c r="B160" s="159"/>
      <c r="C160" s="107"/>
      <c r="D160" s="108">
        <f>SUM(D57+D90+D123)</f>
        <v>351.3</v>
      </c>
      <c r="E160" s="107"/>
      <c r="F160" s="108">
        <f>SUM(F57+F90+F123)</f>
        <v>154.5</v>
      </c>
      <c r="G160" s="107"/>
      <c r="H160" s="108">
        <f>SUM(H57+H90+H123)</f>
        <v>129.3</v>
      </c>
      <c r="I160" s="107"/>
      <c r="J160" s="108">
        <f>SUM(J57+J90+J123)</f>
        <v>139.7</v>
      </c>
      <c r="K160" s="107"/>
      <c r="L160" s="108">
        <f>SUM(L57+L90+L123)</f>
        <v>165</v>
      </c>
      <c r="M160" s="107"/>
      <c r="N160" s="108">
        <f>SUM(N57+N90+N123)</f>
        <v>146</v>
      </c>
      <c r="O160" s="107"/>
      <c r="P160" s="108">
        <f>SUM(P57+P90+P123)</f>
        <v>177.5</v>
      </c>
      <c r="Q160" s="107"/>
      <c r="R160" s="108">
        <f>SUM(R57+R90+R123)</f>
        <v>152.6</v>
      </c>
      <c r="S160" s="107"/>
      <c r="T160" s="108">
        <f>SUM(T57+T90+T123)</f>
        <v>190.2</v>
      </c>
      <c r="U160" s="113"/>
      <c r="V160" s="183"/>
      <c r="W160" s="183"/>
      <c r="X160" s="183"/>
      <c r="Y160" s="183"/>
      <c r="Z160" s="183"/>
      <c r="AA160" s="164"/>
      <c r="AB160" s="183"/>
      <c r="AC160" s="182"/>
      <c r="AD160" s="182"/>
      <c r="AE160" s="182"/>
      <c r="AF160" s="182"/>
    </row>
    <row r="161" spans="1:32" ht="15">
      <c r="A161" s="128" t="s">
        <v>38</v>
      </c>
      <c r="B161" s="128"/>
      <c r="C161" s="107"/>
      <c r="D161" s="110"/>
      <c r="E161" s="107"/>
      <c r="F161" s="108">
        <f>(F160/D160*100)</f>
        <v>43.9795046968403</v>
      </c>
      <c r="G161" s="107"/>
      <c r="H161" s="108">
        <f>(H160/F160*100)</f>
        <v>83.68932038834951</v>
      </c>
      <c r="I161" s="107"/>
      <c r="J161" s="108">
        <f>(J160/H160*100)</f>
        <v>108.04331013147717</v>
      </c>
      <c r="K161" s="107"/>
      <c r="L161" s="108">
        <f>(L160/H160*100)</f>
        <v>127.61020881670532</v>
      </c>
      <c r="M161" s="107"/>
      <c r="N161" s="108">
        <f>(N160/J160*100)</f>
        <v>104.50966356478169</v>
      </c>
      <c r="O161" s="107"/>
      <c r="P161" s="160">
        <f>(P160/L160*100)</f>
        <v>107.57575757575756</v>
      </c>
      <c r="Q161" s="107"/>
      <c r="R161" s="108">
        <f>(R160/N160*100)</f>
        <v>104.52054794520546</v>
      </c>
      <c r="S161" s="107"/>
      <c r="T161" s="108">
        <f>(T160/P160*100)</f>
        <v>107.15492957746477</v>
      </c>
      <c r="U161" s="113"/>
      <c r="V161" s="183"/>
      <c r="W161" s="183"/>
      <c r="X161" s="183"/>
      <c r="Y161" s="183"/>
      <c r="Z161" s="183"/>
      <c r="AA161" s="164"/>
      <c r="AB161" s="183"/>
      <c r="AC161" s="182"/>
      <c r="AD161" s="183"/>
      <c r="AE161" s="182"/>
      <c r="AF161" s="183"/>
    </row>
    <row r="163" spans="28:33" ht="15">
      <c r="AB163" s="113"/>
      <c r="AC163" s="113"/>
      <c r="AD163" s="113"/>
      <c r="AE163" s="113"/>
      <c r="AF163" s="113"/>
      <c r="AG163" s="113"/>
    </row>
  </sheetData>
  <sheetProtection/>
  <mergeCells count="56">
    <mergeCell ref="AA136:AB136"/>
    <mergeCell ref="AC136:AD136"/>
    <mergeCell ref="AE136:AF136"/>
    <mergeCell ref="I2:J2"/>
    <mergeCell ref="K2:L2"/>
    <mergeCell ref="AA68:AB68"/>
    <mergeCell ref="AC68:AD68"/>
    <mergeCell ref="AE68:AF68"/>
    <mergeCell ref="AA101:AB101"/>
    <mergeCell ref="AC101:AD101"/>
    <mergeCell ref="AE101:AF101"/>
    <mergeCell ref="AA35:AB35"/>
    <mergeCell ref="AE35:AF35"/>
    <mergeCell ref="AC35:AD35"/>
    <mergeCell ref="AA2:AB2"/>
    <mergeCell ref="AC2:AD2"/>
    <mergeCell ref="AE2:AF2"/>
    <mergeCell ref="U136:V136"/>
    <mergeCell ref="W136:X136"/>
    <mergeCell ref="Y136:Z136"/>
    <mergeCell ref="U68:V68"/>
    <mergeCell ref="W68:X68"/>
    <mergeCell ref="Y68:Z68"/>
    <mergeCell ref="U101:V101"/>
    <mergeCell ref="W101:X101"/>
    <mergeCell ref="Y101:Z101"/>
    <mergeCell ref="U2:V2"/>
    <mergeCell ref="W2:X2"/>
    <mergeCell ref="Y2:Z2"/>
    <mergeCell ref="U35:V35"/>
    <mergeCell ref="W35:X35"/>
    <mergeCell ref="Y35:Z35"/>
    <mergeCell ref="M136:N136"/>
    <mergeCell ref="O136:P136"/>
    <mergeCell ref="Q136:R136"/>
    <mergeCell ref="S136:T136"/>
    <mergeCell ref="A97:L97"/>
    <mergeCell ref="M101:N101"/>
    <mergeCell ref="O101:P101"/>
    <mergeCell ref="Q101:R101"/>
    <mergeCell ref="A63:P63"/>
    <mergeCell ref="M68:N68"/>
    <mergeCell ref="O68:P68"/>
    <mergeCell ref="Q68:R68"/>
    <mergeCell ref="S68:T68"/>
    <mergeCell ref="A130:P130"/>
    <mergeCell ref="M2:N2"/>
    <mergeCell ref="O2:P2"/>
    <mergeCell ref="Q2:R2"/>
    <mergeCell ref="S2:T2"/>
    <mergeCell ref="A29:M29"/>
    <mergeCell ref="S101:T101"/>
    <mergeCell ref="M35:N35"/>
    <mergeCell ref="O35:P35"/>
    <mergeCell ref="Q35:R35"/>
    <mergeCell ref="S35:T3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87" zoomScaleNormal="87" zoomScalePageLayoutView="0" workbookViewId="0" topLeftCell="A1">
      <selection activeCell="C37" sqref="C37"/>
    </sheetView>
  </sheetViews>
  <sheetFormatPr defaultColWidth="9.140625" defaultRowHeight="15"/>
  <cols>
    <col min="1" max="1" width="17.140625" style="0" customWidth="1"/>
    <col min="2" max="2" width="8.28125" style="0" customWidth="1"/>
    <col min="3" max="3" width="8.140625" style="0" customWidth="1"/>
    <col min="4" max="4" width="8.8515625" style="0" customWidth="1"/>
    <col min="5" max="5" width="7.7109375" style="0" customWidth="1"/>
    <col min="6" max="7" width="7.28125" style="0" customWidth="1"/>
    <col min="8" max="8" width="7.57421875" style="0" customWidth="1"/>
    <col min="9" max="9" width="8.00390625" style="0" customWidth="1"/>
    <col min="10" max="10" width="7.57421875" style="0" customWidth="1"/>
    <col min="11" max="11" width="7.28125" style="0" customWidth="1"/>
    <col min="12" max="12" width="7.8515625" style="0" customWidth="1"/>
    <col min="13" max="13" width="8.140625" style="0" customWidth="1"/>
    <col min="14" max="14" width="7.421875" style="0" customWidth="1"/>
    <col min="15" max="15" width="7.7109375" style="0" customWidth="1"/>
    <col min="16" max="16" width="7.8515625" style="0" customWidth="1"/>
    <col min="17" max="17" width="7.7109375" style="0" customWidth="1"/>
  </cols>
  <sheetData>
    <row r="1" spans="1:11" ht="13.5" customHeight="1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0" ht="13.5" customHeight="1">
      <c r="A2" s="16" t="s">
        <v>50</v>
      </c>
      <c r="B2" s="16" t="s">
        <v>51</v>
      </c>
      <c r="C2" s="165">
        <v>2019</v>
      </c>
      <c r="D2" s="165">
        <v>2020</v>
      </c>
      <c r="E2" s="165">
        <v>2021</v>
      </c>
      <c r="F2" s="165" t="s">
        <v>104</v>
      </c>
      <c r="G2" s="165" t="s">
        <v>117</v>
      </c>
      <c r="H2" s="165" t="s">
        <v>118</v>
      </c>
      <c r="I2" s="165" t="s">
        <v>99</v>
      </c>
      <c r="J2" s="165" t="s">
        <v>111</v>
      </c>
      <c r="K2" s="165" t="s">
        <v>112</v>
      </c>
      <c r="L2" s="216"/>
      <c r="M2" s="184"/>
      <c r="N2" s="184"/>
      <c r="O2" s="184"/>
      <c r="P2" s="184"/>
      <c r="Q2" s="184"/>
      <c r="R2" s="21"/>
      <c r="S2" s="21"/>
      <c r="T2" s="21"/>
    </row>
    <row r="3" spans="1:17" ht="13.5" customHeight="1">
      <c r="A3" s="16" t="s">
        <v>37</v>
      </c>
      <c r="B3" s="16" t="s">
        <v>52</v>
      </c>
      <c r="C3" s="166">
        <v>351.3</v>
      </c>
      <c r="D3" s="166">
        <f>C3*D4*D5/10000</f>
        <v>176.057508</v>
      </c>
      <c r="E3" s="166">
        <f>D3*E4*E5/10000</f>
        <v>174.854683105344</v>
      </c>
      <c r="F3" s="166">
        <f>E3*F4*F5/10000</f>
        <v>194.50834948638467</v>
      </c>
      <c r="G3" s="166">
        <f>E3*G4*G5/10000</f>
        <v>228.4250872230113</v>
      </c>
      <c r="H3" s="166">
        <f>F3*H4*H5/10000</f>
        <v>209.5623231948834</v>
      </c>
      <c r="I3" s="166">
        <f>G3*I4*I5/10000</f>
        <v>258.3259311405035</v>
      </c>
      <c r="J3" s="166">
        <f>H3*J4*J5/10000</f>
        <v>226.65736970950599</v>
      </c>
      <c r="K3" s="166">
        <f>I3*K4*K5/10000</f>
        <v>284.9448683889455</v>
      </c>
      <c r="L3" s="185"/>
      <c r="M3" s="185"/>
      <c r="N3" s="185"/>
      <c r="O3" s="185"/>
      <c r="P3" s="185"/>
      <c r="Q3" s="186"/>
    </row>
    <row r="4" spans="1:17" ht="13.5" customHeight="1">
      <c r="A4" s="16"/>
      <c r="B4" s="16" t="s">
        <v>53</v>
      </c>
      <c r="C4" s="167">
        <v>53.6</v>
      </c>
      <c r="D4" s="167">
        <f>'ВП сопост ценах'!F25</f>
        <v>44</v>
      </c>
      <c r="E4" s="167">
        <f>'ВП сопост ценах'!H25</f>
        <v>83.6</v>
      </c>
      <c r="F4" s="167">
        <f>'ВП сопост ценах'!J25</f>
        <v>108</v>
      </c>
      <c r="G4" s="167">
        <f>'ВП сопост ценах'!L25</f>
        <v>127.69999999999999</v>
      </c>
      <c r="H4" s="167">
        <f>'ВП сопост ценах'!N25</f>
        <v>104.5</v>
      </c>
      <c r="I4" s="167">
        <f>'ВП сопост ценах'!P25</f>
        <v>107.5</v>
      </c>
      <c r="J4" s="167">
        <f>'ВП сопост ценах'!R25</f>
        <v>104.5</v>
      </c>
      <c r="K4" s="167">
        <f>'ВП сопост ценах'!T25</f>
        <v>107.3</v>
      </c>
      <c r="L4" s="185"/>
      <c r="M4" s="185"/>
      <c r="N4" s="185"/>
      <c r="O4" s="187"/>
      <c r="P4" s="187"/>
      <c r="Q4" s="185"/>
    </row>
    <row r="5" spans="1:17" ht="13.5" customHeight="1">
      <c r="A5" s="16"/>
      <c r="B5" s="16" t="s">
        <v>54</v>
      </c>
      <c r="C5" s="167">
        <v>114.1</v>
      </c>
      <c r="D5" s="167">
        <f>'Расчет дефляторов'!E100</f>
        <v>113.9</v>
      </c>
      <c r="E5" s="167">
        <f>'Расчет дефляторов'!K100</f>
        <v>118.8</v>
      </c>
      <c r="F5" s="192">
        <v>103</v>
      </c>
      <c r="G5" s="192">
        <v>102.3</v>
      </c>
      <c r="H5" s="192">
        <v>103.1</v>
      </c>
      <c r="I5" s="192">
        <v>105.2</v>
      </c>
      <c r="J5" s="192">
        <v>103.5</v>
      </c>
      <c r="K5" s="192">
        <v>102.8</v>
      </c>
      <c r="L5" s="194"/>
      <c r="M5" s="194"/>
      <c r="N5" s="194"/>
      <c r="O5" s="195"/>
      <c r="P5" s="185"/>
      <c r="Q5" s="185"/>
    </row>
    <row r="6" spans="1:17" ht="13.5" customHeight="1">
      <c r="A6" s="16" t="s">
        <v>55</v>
      </c>
      <c r="B6" s="16" t="s">
        <v>52</v>
      </c>
      <c r="C6" s="167">
        <v>329.7</v>
      </c>
      <c r="D6" s="166">
        <f>C6*D7*D8/10000</f>
        <v>148.51732140000001</v>
      </c>
      <c r="E6" s="166">
        <f>D6*E7*E8/10000</f>
        <v>143.10505317354122</v>
      </c>
      <c r="F6" s="166">
        <f>E6*F7*F8/10000</f>
        <v>162.27511988656246</v>
      </c>
      <c r="G6" s="166">
        <f>E6*G7*G8/10000</f>
        <v>197.77433179700378</v>
      </c>
      <c r="H6" s="166">
        <f>F6*H7*H8/10000</f>
        <v>178.0456651376182</v>
      </c>
      <c r="I6" s="166">
        <f>G6*I7*I8/10000</f>
        <v>223.3451684780338</v>
      </c>
      <c r="J6" s="166">
        <f>H6*J7*J8/10000</f>
        <v>195.72951669041672</v>
      </c>
      <c r="K6" s="166">
        <f>I6*K7*K8/10000</f>
        <v>251.79040913539623</v>
      </c>
      <c r="L6" s="185"/>
      <c r="M6" s="185"/>
      <c r="N6" s="185"/>
      <c r="O6" s="185"/>
      <c r="P6" s="185"/>
      <c r="Q6" s="185"/>
    </row>
    <row r="7" spans="1:17" ht="13.5" customHeight="1">
      <c r="A7" s="16"/>
      <c r="B7" s="16" t="s">
        <v>53</v>
      </c>
      <c r="C7" s="167">
        <v>51.3</v>
      </c>
      <c r="D7" s="167">
        <f>'ВП сопост ценах'!F13</f>
        <v>38.6</v>
      </c>
      <c r="E7" s="167">
        <f>'ВП сопост ценах'!H13</f>
        <v>80.7</v>
      </c>
      <c r="F7" s="167">
        <f>'ВП сопост ценах'!J13</f>
        <v>110.2</v>
      </c>
      <c r="G7" s="167">
        <f>'ВП сопост ценах'!L13</f>
        <v>134.7</v>
      </c>
      <c r="H7" s="167">
        <f>'ВП сопост ценах'!N13</f>
        <v>105.6</v>
      </c>
      <c r="I7" s="167">
        <f>'ВП сопост ценах'!P13</f>
        <v>108.9</v>
      </c>
      <c r="J7" s="167">
        <f>'ВП сопост ценах'!R13</f>
        <v>105.4</v>
      </c>
      <c r="K7" s="167">
        <f>'ВП сопост ценах'!T13</f>
        <v>108.4</v>
      </c>
      <c r="L7" s="185"/>
      <c r="M7" s="185"/>
      <c r="N7" s="185"/>
      <c r="O7" s="187"/>
      <c r="P7" s="187"/>
      <c r="Q7" s="187"/>
    </row>
    <row r="8" spans="1:17" ht="13.5" customHeight="1">
      <c r="A8" s="16"/>
      <c r="B8" s="16" t="s">
        <v>54</v>
      </c>
      <c r="C8" s="167">
        <v>116.3</v>
      </c>
      <c r="D8" s="167">
        <f>'Расчет дефляторов'!E87</f>
        <v>116.7</v>
      </c>
      <c r="E8" s="167">
        <f>'Расчет дефляторов'!K87</f>
        <v>119.4</v>
      </c>
      <c r="F8" s="192">
        <v>102.9</v>
      </c>
      <c r="G8" s="192">
        <v>102.6</v>
      </c>
      <c r="H8" s="192">
        <v>103.9</v>
      </c>
      <c r="I8" s="192">
        <v>103.7</v>
      </c>
      <c r="J8" s="192">
        <v>104.3</v>
      </c>
      <c r="K8" s="192">
        <v>104</v>
      </c>
      <c r="L8" s="194"/>
      <c r="M8" s="194"/>
      <c r="N8" s="194"/>
      <c r="O8" s="195"/>
      <c r="P8" s="187"/>
      <c r="Q8" s="187"/>
    </row>
    <row r="9" spans="1:17" ht="13.5" customHeight="1">
      <c r="A9" s="16" t="s">
        <v>57</v>
      </c>
      <c r="B9" s="16" t="s">
        <v>52</v>
      </c>
      <c r="C9" s="167">
        <v>21.6</v>
      </c>
      <c r="D9" s="166">
        <f aca="true" t="shared" si="0" ref="D9:K9">D3-D6</f>
        <v>27.5401866</v>
      </c>
      <c r="E9" s="166">
        <f t="shared" si="0"/>
        <v>31.749629931802787</v>
      </c>
      <c r="F9" s="166">
        <f t="shared" si="0"/>
        <v>32.23322959982221</v>
      </c>
      <c r="G9" s="166">
        <f t="shared" si="0"/>
        <v>30.65075542600752</v>
      </c>
      <c r="H9" s="166">
        <f t="shared" si="0"/>
        <v>31.516658057265204</v>
      </c>
      <c r="I9" s="166">
        <f t="shared" si="0"/>
        <v>34.98076266246969</v>
      </c>
      <c r="J9" s="166">
        <f t="shared" si="0"/>
        <v>30.92785301908927</v>
      </c>
      <c r="K9" s="166">
        <f t="shared" si="0"/>
        <v>33.15445925354928</v>
      </c>
      <c r="L9" s="185"/>
      <c r="M9" s="185"/>
      <c r="N9" s="185"/>
      <c r="O9" s="185"/>
      <c r="P9" s="185"/>
      <c r="Q9" s="185"/>
    </row>
    <row r="10" spans="1:17" ht="13.5" customHeight="1">
      <c r="A10" s="16"/>
      <c r="B10" s="16" t="s">
        <v>53</v>
      </c>
      <c r="C10" s="167">
        <v>98.3</v>
      </c>
      <c r="D10" s="167">
        <f>'ВП сопост ценах'!F22</f>
        <v>125.9</v>
      </c>
      <c r="E10" s="167">
        <f>'ВП сопост ценах'!H22</f>
        <v>97.4</v>
      </c>
      <c r="F10" s="167">
        <f>'ВП сопост ценах'!J22</f>
        <v>99.6</v>
      </c>
      <c r="G10" s="167">
        <f>'ВП сопост ценах'!L22</f>
        <v>100</v>
      </c>
      <c r="H10" s="167">
        <f>'ВП сопост ценах'!N22</f>
        <v>100</v>
      </c>
      <c r="I10" s="167">
        <f>'ВП сопост ценах'!P22</f>
        <v>100.4</v>
      </c>
      <c r="J10" s="167">
        <f>'ВП сопост ценах'!R22</f>
        <v>100.4</v>
      </c>
      <c r="K10" s="167">
        <f>'ВП сопост ценах'!T22</f>
        <v>101</v>
      </c>
      <c r="L10" s="185"/>
      <c r="M10" s="185"/>
      <c r="N10" s="185"/>
      <c r="O10" s="187"/>
      <c r="P10" s="185"/>
      <c r="Q10" s="187"/>
    </row>
    <row r="11" spans="1:17" ht="13.5" customHeight="1">
      <c r="A11" s="16"/>
      <c r="B11" s="16" t="s">
        <v>54</v>
      </c>
      <c r="C11" s="167">
        <v>91.8</v>
      </c>
      <c r="D11" s="166">
        <f>D9/D10/C9*10000</f>
        <v>101.27153605154001</v>
      </c>
      <c r="E11" s="166">
        <f>E9/E10/D9*10000</f>
        <v>118.36214641870725</v>
      </c>
      <c r="F11" s="193">
        <v>103.9</v>
      </c>
      <c r="G11" s="193">
        <v>103.8</v>
      </c>
      <c r="H11" s="193">
        <v>104</v>
      </c>
      <c r="I11" s="193">
        <v>103.9</v>
      </c>
      <c r="J11" s="193">
        <v>104.2</v>
      </c>
      <c r="K11" s="193">
        <v>104</v>
      </c>
      <c r="L11" s="194"/>
      <c r="M11" s="194"/>
      <c r="N11" s="194"/>
      <c r="O11" s="195"/>
      <c r="P11" s="187"/>
      <c r="Q11" s="185"/>
    </row>
    <row r="12" spans="1:17" ht="13.5" customHeight="1">
      <c r="A12" s="16" t="s">
        <v>56</v>
      </c>
      <c r="B12" s="16"/>
      <c r="C12" s="168"/>
      <c r="D12" s="168"/>
      <c r="E12" s="168"/>
      <c r="F12" s="168"/>
      <c r="G12" s="168"/>
      <c r="H12" s="168"/>
      <c r="I12" s="168"/>
      <c r="J12" s="168"/>
      <c r="K12" s="168"/>
      <c r="L12" s="217"/>
      <c r="M12" s="217"/>
      <c r="N12" s="217"/>
      <c r="O12" s="188"/>
      <c r="P12" s="188"/>
      <c r="Q12" s="188"/>
    </row>
    <row r="13" spans="1:17" ht="13.5" customHeight="1">
      <c r="A13" s="16" t="s">
        <v>37</v>
      </c>
      <c r="B13" s="16" t="s">
        <v>52</v>
      </c>
      <c r="C13" s="167">
        <v>181.4</v>
      </c>
      <c r="D13" s="166">
        <v>0</v>
      </c>
      <c r="E13" s="166">
        <v>0</v>
      </c>
      <c r="F13" s="166">
        <f>E13*F14*F15/10000</f>
        <v>0</v>
      </c>
      <c r="G13" s="166">
        <v>0</v>
      </c>
      <c r="H13" s="166">
        <v>0</v>
      </c>
      <c r="I13" s="166">
        <v>0</v>
      </c>
      <c r="J13" s="169">
        <f>H13*J14*J15/10000</f>
        <v>0</v>
      </c>
      <c r="K13" s="169">
        <v>0</v>
      </c>
      <c r="L13" s="186"/>
      <c r="M13" s="186"/>
      <c r="N13" s="186"/>
      <c r="O13" s="186"/>
      <c r="P13" s="186"/>
      <c r="Q13" s="186"/>
    </row>
    <row r="14" spans="1:17" ht="13.5" customHeight="1">
      <c r="A14" s="16"/>
      <c r="B14" s="16" t="s">
        <v>53</v>
      </c>
      <c r="C14" s="167">
        <v>209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70">
        <v>0</v>
      </c>
      <c r="K14" s="170">
        <v>0</v>
      </c>
      <c r="L14" s="186"/>
      <c r="M14" s="186"/>
      <c r="N14" s="186"/>
      <c r="O14" s="189"/>
      <c r="P14" s="189"/>
      <c r="Q14" s="189"/>
    </row>
    <row r="15" spans="1:17" ht="13.5" customHeight="1">
      <c r="A15" s="16"/>
      <c r="B15" s="16" t="s">
        <v>54</v>
      </c>
      <c r="C15" s="167">
        <v>121.9</v>
      </c>
      <c r="D15" s="167">
        <v>0</v>
      </c>
      <c r="E15" s="167">
        <v>0</v>
      </c>
      <c r="F15" s="192">
        <v>103</v>
      </c>
      <c r="G15" s="192">
        <v>102.3</v>
      </c>
      <c r="H15" s="192">
        <v>103.1</v>
      </c>
      <c r="I15" s="192">
        <v>105.2</v>
      </c>
      <c r="J15" s="192">
        <v>103.5</v>
      </c>
      <c r="K15" s="192">
        <v>102.8</v>
      </c>
      <c r="L15" s="194"/>
      <c r="M15" s="194"/>
      <c r="N15" s="194"/>
      <c r="O15" s="195"/>
      <c r="P15" s="189"/>
      <c r="Q15" s="189"/>
    </row>
    <row r="16" spans="1:17" ht="13.5" customHeight="1">
      <c r="A16" s="16" t="s">
        <v>55</v>
      </c>
      <c r="B16" s="16" t="s">
        <v>52</v>
      </c>
      <c r="C16" s="167">
        <v>181.4</v>
      </c>
      <c r="D16" s="166">
        <v>0</v>
      </c>
      <c r="E16" s="166">
        <v>0</v>
      </c>
      <c r="F16" s="166"/>
      <c r="G16" s="166"/>
      <c r="H16" s="166">
        <f>F16*H17*H18/10000</f>
        <v>0</v>
      </c>
      <c r="I16" s="166"/>
      <c r="J16" s="169">
        <f>H16*J17*J18/10000</f>
        <v>0</v>
      </c>
      <c r="K16" s="169"/>
      <c r="L16" s="186"/>
      <c r="M16" s="186"/>
      <c r="N16" s="186"/>
      <c r="O16" s="186"/>
      <c r="P16" s="186"/>
      <c r="Q16" s="186"/>
    </row>
    <row r="17" spans="1:17" ht="13.5" customHeight="1">
      <c r="A17" s="16"/>
      <c r="B17" s="16" t="s">
        <v>53</v>
      </c>
      <c r="C17" s="167">
        <v>209</v>
      </c>
      <c r="D17" s="167">
        <f>'ВП сопост ценах'!F46</f>
        <v>0</v>
      </c>
      <c r="E17" s="167">
        <v>0</v>
      </c>
      <c r="F17" s="167"/>
      <c r="G17" s="167"/>
      <c r="H17" s="167"/>
      <c r="I17" s="167"/>
      <c r="J17" s="170"/>
      <c r="K17" s="170"/>
      <c r="L17" s="186"/>
      <c r="M17" s="186"/>
      <c r="N17" s="186"/>
      <c r="O17" s="189"/>
      <c r="P17" s="189"/>
      <c r="Q17" s="189"/>
    </row>
    <row r="18" spans="1:17" ht="13.5" customHeight="1">
      <c r="A18" s="16"/>
      <c r="B18" s="16" t="s">
        <v>54</v>
      </c>
      <c r="C18" s="167">
        <v>121.9</v>
      </c>
      <c r="D18" s="167">
        <v>0</v>
      </c>
      <c r="E18" s="167">
        <v>0</v>
      </c>
      <c r="F18" s="192">
        <v>102.9</v>
      </c>
      <c r="G18" s="192">
        <v>102.6</v>
      </c>
      <c r="H18" s="192">
        <v>103.9</v>
      </c>
      <c r="I18" s="192">
        <v>103.7</v>
      </c>
      <c r="J18" s="192">
        <v>104.3</v>
      </c>
      <c r="K18" s="192">
        <v>104</v>
      </c>
      <c r="L18" s="194"/>
      <c r="M18" s="194"/>
      <c r="N18" s="194"/>
      <c r="O18" s="195"/>
      <c r="P18" s="189"/>
      <c r="Q18" s="189"/>
    </row>
    <row r="19" spans="1:17" ht="13.5" customHeight="1">
      <c r="A19" s="16" t="s">
        <v>57</v>
      </c>
      <c r="B19" s="16" t="s">
        <v>52</v>
      </c>
      <c r="C19" s="167">
        <v>0</v>
      </c>
      <c r="D19" s="166">
        <f aca="true" t="shared" si="1" ref="D19:K19">D13-D16</f>
        <v>0</v>
      </c>
      <c r="E19" s="166">
        <f t="shared" si="1"/>
        <v>0</v>
      </c>
      <c r="F19" s="166">
        <f t="shared" si="1"/>
        <v>0</v>
      </c>
      <c r="G19" s="166">
        <f t="shared" si="1"/>
        <v>0</v>
      </c>
      <c r="H19" s="166">
        <f t="shared" si="1"/>
        <v>0</v>
      </c>
      <c r="I19" s="166">
        <f t="shared" si="1"/>
        <v>0</v>
      </c>
      <c r="J19" s="169">
        <f t="shared" si="1"/>
        <v>0</v>
      </c>
      <c r="K19" s="169">
        <f t="shared" si="1"/>
        <v>0</v>
      </c>
      <c r="L19" s="186"/>
      <c r="M19" s="186"/>
      <c r="N19" s="186"/>
      <c r="O19" s="186"/>
      <c r="P19" s="186"/>
      <c r="Q19" s="186"/>
    </row>
    <row r="20" spans="1:17" ht="13.5" customHeight="1">
      <c r="A20" s="16"/>
      <c r="B20" s="16" t="s">
        <v>53</v>
      </c>
      <c r="C20" s="167">
        <v>0</v>
      </c>
      <c r="D20" s="167">
        <v>0</v>
      </c>
      <c r="E20" s="167">
        <v>0</v>
      </c>
      <c r="F20" s="167"/>
      <c r="G20" s="167"/>
      <c r="H20" s="167"/>
      <c r="I20" s="167"/>
      <c r="J20" s="170"/>
      <c r="K20" s="170"/>
      <c r="L20" s="186"/>
      <c r="M20" s="186"/>
      <c r="N20" s="186"/>
      <c r="O20" s="189"/>
      <c r="P20" s="189"/>
      <c r="Q20" s="189"/>
    </row>
    <row r="21" spans="1:17" ht="13.5" customHeight="1">
      <c r="A21" s="16"/>
      <c r="B21" s="16" t="s">
        <v>54</v>
      </c>
      <c r="C21" s="167">
        <v>0</v>
      </c>
      <c r="D21" s="166">
        <v>0</v>
      </c>
      <c r="E21" s="166">
        <v>0</v>
      </c>
      <c r="F21" s="193">
        <v>103.9</v>
      </c>
      <c r="G21" s="193">
        <v>103.8</v>
      </c>
      <c r="H21" s="193">
        <v>104</v>
      </c>
      <c r="I21" s="193">
        <v>103.9</v>
      </c>
      <c r="J21" s="193">
        <v>104.2</v>
      </c>
      <c r="K21" s="193">
        <v>104</v>
      </c>
      <c r="L21" s="194"/>
      <c r="M21" s="194"/>
      <c r="N21" s="194"/>
      <c r="O21" s="195"/>
      <c r="P21" s="189"/>
      <c r="Q21" s="186"/>
    </row>
    <row r="22" spans="1:17" ht="13.5" customHeight="1">
      <c r="A22" s="16" t="s">
        <v>58</v>
      </c>
      <c r="B22" s="16"/>
      <c r="C22" s="168"/>
      <c r="D22" s="168"/>
      <c r="E22" s="168"/>
      <c r="F22" s="168"/>
      <c r="G22" s="168"/>
      <c r="H22" s="168"/>
      <c r="I22" s="168"/>
      <c r="J22" s="168"/>
      <c r="K22" s="168"/>
      <c r="L22" s="217"/>
      <c r="M22" s="217"/>
      <c r="N22" s="217"/>
      <c r="O22" s="188"/>
      <c r="P22" s="188"/>
      <c r="Q22" s="188"/>
    </row>
    <row r="23" spans="1:17" ht="13.5" customHeight="1">
      <c r="A23" s="16" t="s">
        <v>37</v>
      </c>
      <c r="B23" s="16" t="s">
        <v>52</v>
      </c>
      <c r="C23" s="167">
        <v>114.7</v>
      </c>
      <c r="D23" s="166">
        <f>C23*D24*D25/10000</f>
        <v>115.02666560000002</v>
      </c>
      <c r="E23" s="166">
        <f>D23*E24*E25/10000</f>
        <v>91.27411926026242</v>
      </c>
      <c r="F23" s="166">
        <f>E23*F24*F25/10000</f>
        <v>103.5075894647154</v>
      </c>
      <c r="G23" s="166">
        <f>E23*G24*G25/10000</f>
        <v>125.40050843636268</v>
      </c>
      <c r="H23" s="166">
        <f>F23*H24*H25/10000</f>
        <v>112.58572259871825</v>
      </c>
      <c r="I23" s="166">
        <f>G23*I24*I25/10000</f>
        <v>143.53041234405828</v>
      </c>
      <c r="J23" s="166">
        <f>H23*J24*J25/10000</f>
        <v>122.93516514860544</v>
      </c>
      <c r="K23" s="166">
        <f>I23*K24*K25/10000</f>
        <v>159.79585279253632</v>
      </c>
      <c r="L23" s="186"/>
      <c r="M23" s="186"/>
      <c r="N23" s="186"/>
      <c r="O23" s="186"/>
      <c r="P23" s="186"/>
      <c r="Q23" s="186"/>
    </row>
    <row r="24" spans="1:17" ht="13.5" customHeight="1">
      <c r="A24" s="16"/>
      <c r="B24" s="16" t="s">
        <v>53</v>
      </c>
      <c r="C24" s="167">
        <v>20.7</v>
      </c>
      <c r="D24" s="167">
        <f>'ВП сопост ценах'!F91</f>
        <v>81.4</v>
      </c>
      <c r="E24" s="167">
        <f>'ВП сопост ценах'!H91</f>
        <v>72.4</v>
      </c>
      <c r="F24" s="167">
        <f>'ВП сопост ценах'!J91</f>
        <v>110.1</v>
      </c>
      <c r="G24" s="167">
        <f>'ВП сопост ценах'!L91</f>
        <v>134.3</v>
      </c>
      <c r="H24" s="167">
        <f>'ВП сопост ценах'!N91</f>
        <v>105.5</v>
      </c>
      <c r="I24" s="167">
        <f>'ВП сопост ценах'!P91</f>
        <v>108.8</v>
      </c>
      <c r="J24" s="167">
        <f>'ВП сопост ценах'!R91</f>
        <v>105.5</v>
      </c>
      <c r="K24" s="167">
        <f>'ВП сопост ценах'!T91</f>
        <v>108.3</v>
      </c>
      <c r="L24" s="186"/>
      <c r="M24" s="186"/>
      <c r="N24" s="186"/>
      <c r="O24" s="189"/>
      <c r="P24" s="189"/>
      <c r="Q24" s="189"/>
    </row>
    <row r="25" spans="1:17" ht="13.5" customHeight="1">
      <c r="A25" s="16"/>
      <c r="B25" s="16" t="s">
        <v>54</v>
      </c>
      <c r="C25" s="167">
        <v>113.8</v>
      </c>
      <c r="D25" s="167">
        <f>'Расчет дефляторов'!E49</f>
        <v>123.2</v>
      </c>
      <c r="E25" s="167">
        <f>'Расчет дефляторов'!K49</f>
        <v>109.6</v>
      </c>
      <c r="F25" s="192">
        <v>103</v>
      </c>
      <c r="G25" s="192">
        <v>102.3</v>
      </c>
      <c r="H25" s="192">
        <v>103.1</v>
      </c>
      <c r="I25" s="192">
        <v>105.2</v>
      </c>
      <c r="J25" s="192">
        <v>103.5</v>
      </c>
      <c r="K25" s="192">
        <v>102.8</v>
      </c>
      <c r="L25" s="194"/>
      <c r="M25" s="194"/>
      <c r="N25" s="194"/>
      <c r="O25" s="195"/>
      <c r="P25" s="189"/>
      <c r="Q25" s="189"/>
    </row>
    <row r="26" spans="1:27" ht="13.5" customHeight="1">
      <c r="A26" s="16" t="s">
        <v>55</v>
      </c>
      <c r="B26" s="16" t="s">
        <v>52</v>
      </c>
      <c r="C26" s="167">
        <v>114.1</v>
      </c>
      <c r="D26" s="166">
        <f>C26*D27*D28/10000</f>
        <v>114.18831339999998</v>
      </c>
      <c r="E26" s="166">
        <f>D26*E27*E28/10000</f>
        <v>90.40117489407898</v>
      </c>
      <c r="F26" s="166">
        <f>E26*F27*F28/10000</f>
        <v>102.51113548054002</v>
      </c>
      <c r="G26" s="166">
        <f>E26*G27*G28/10000</f>
        <v>124.93641252946479</v>
      </c>
      <c r="H26" s="167">
        <f>F26*H27*H28/10000</f>
        <v>112.47357767108083</v>
      </c>
      <c r="I26" s="166">
        <f>G26*I27*I28/10000</f>
        <v>141.08981611463687</v>
      </c>
      <c r="J26" s="166">
        <f>H26*J27*J28/10000</f>
        <v>123.76198829403886</v>
      </c>
      <c r="K26" s="166">
        <f>I26*K27*K28/10000</f>
        <v>159.05901509499702</v>
      </c>
      <c r="L26" s="219"/>
      <c r="M26" s="186"/>
      <c r="N26" s="186"/>
      <c r="O26" s="186"/>
      <c r="P26" s="186"/>
      <c r="Q26" s="186"/>
      <c r="R26" s="194"/>
      <c r="S26" s="194"/>
      <c r="T26" s="194"/>
      <c r="U26" s="194"/>
      <c r="V26" s="194"/>
      <c r="W26" s="194"/>
      <c r="X26" s="194"/>
      <c r="Y26" s="194"/>
      <c r="Z26" s="194"/>
      <c r="AA26" s="195"/>
    </row>
    <row r="27" spans="1:17" ht="13.5" customHeight="1">
      <c r="A27" s="16"/>
      <c r="B27" s="16" t="s">
        <v>53</v>
      </c>
      <c r="C27" s="167">
        <v>20.6</v>
      </c>
      <c r="D27" s="167">
        <f>'ВП сопост ценах'!F79</f>
        <v>81.1</v>
      </c>
      <c r="E27" s="167">
        <f>'ВП сопост ценах'!H79</f>
        <v>72.3</v>
      </c>
      <c r="F27" s="167">
        <f>'ВП сопост ценах'!J79</f>
        <v>110.2</v>
      </c>
      <c r="G27" s="167">
        <f>'ВП сопост ценах'!L79</f>
        <v>134.7</v>
      </c>
      <c r="H27" s="167">
        <f>'ВП сопост ценах'!N79</f>
        <v>105.6</v>
      </c>
      <c r="I27" s="167">
        <f>'ВП сопост ценах'!P79</f>
        <v>108.9</v>
      </c>
      <c r="J27" s="167">
        <f>'ВП сопост ценах'!R79</f>
        <v>105.5</v>
      </c>
      <c r="K27" s="167">
        <f>'ВП сопост ценах'!T79</f>
        <v>108.4</v>
      </c>
      <c r="L27" s="186"/>
      <c r="M27" s="186"/>
      <c r="N27" s="186"/>
      <c r="O27" s="189"/>
      <c r="P27" s="189"/>
      <c r="Q27" s="189"/>
    </row>
    <row r="28" spans="1:17" ht="13.5" customHeight="1">
      <c r="A28" s="16"/>
      <c r="B28" s="16" t="s">
        <v>54</v>
      </c>
      <c r="C28" s="167">
        <v>113.8</v>
      </c>
      <c r="D28" s="167">
        <f>Лист1!B4</f>
        <v>123.4</v>
      </c>
      <c r="E28" s="167">
        <f>Лист1!C4</f>
        <v>109.5</v>
      </c>
      <c r="F28" s="192">
        <v>102.9</v>
      </c>
      <c r="G28" s="192">
        <v>102.6</v>
      </c>
      <c r="H28" s="192">
        <v>103.9</v>
      </c>
      <c r="I28" s="192">
        <v>103.7</v>
      </c>
      <c r="J28" s="192">
        <v>104.3</v>
      </c>
      <c r="K28" s="192">
        <v>104</v>
      </c>
      <c r="L28" s="194"/>
      <c r="M28" s="194"/>
      <c r="N28" s="194"/>
      <c r="O28" s="195"/>
      <c r="P28" s="189"/>
      <c r="Q28" s="189"/>
    </row>
    <row r="29" spans="1:17" ht="13.5" customHeight="1">
      <c r="A29" s="16" t="s">
        <v>57</v>
      </c>
      <c r="B29" s="16" t="s">
        <v>52</v>
      </c>
      <c r="C29" s="167">
        <v>0.6</v>
      </c>
      <c r="D29" s="166">
        <f aca="true" t="shared" si="2" ref="D29:K29">D23-D26</f>
        <v>0.8383522000000312</v>
      </c>
      <c r="E29" s="166">
        <f t="shared" si="2"/>
        <v>0.8729443661834466</v>
      </c>
      <c r="F29" s="166">
        <f t="shared" si="2"/>
        <v>0.9964539841753748</v>
      </c>
      <c r="G29" s="166">
        <f t="shared" si="2"/>
        <v>0.4640959068978958</v>
      </c>
      <c r="H29" s="166">
        <f t="shared" si="2"/>
        <v>0.11214492763741646</v>
      </c>
      <c r="I29" s="166">
        <f t="shared" si="2"/>
        <v>2.440596229421402</v>
      </c>
      <c r="J29" s="166">
        <f t="shared" si="2"/>
        <v>-0.8268231454334227</v>
      </c>
      <c r="K29" s="166">
        <f t="shared" si="2"/>
        <v>0.7368376975393005</v>
      </c>
      <c r="L29" s="186"/>
      <c r="M29" s="186"/>
      <c r="N29" s="186"/>
      <c r="O29" s="186"/>
      <c r="P29" s="186"/>
      <c r="Q29" s="186"/>
    </row>
    <row r="30" spans="1:17" ht="13.5" customHeight="1">
      <c r="A30" s="16"/>
      <c r="B30" s="16" t="s">
        <v>53</v>
      </c>
      <c r="C30" s="167">
        <v>23.8</v>
      </c>
      <c r="D30" s="167">
        <f>'ВП сопост ценах'!F88</f>
        <v>150</v>
      </c>
      <c r="E30" s="167">
        <f>'ВП сопост ценах'!H88</f>
        <v>77.8</v>
      </c>
      <c r="F30" s="167">
        <f>'ВП сопост ценах'!J88</f>
        <v>100</v>
      </c>
      <c r="G30" s="167">
        <f>'ВП сопост ценах'!L88</f>
        <v>100</v>
      </c>
      <c r="H30" s="167">
        <f>'ВП сопост ценах'!N88</f>
        <v>100</v>
      </c>
      <c r="I30" s="167">
        <f>'ВП сопост ценах'!P88</f>
        <v>100</v>
      </c>
      <c r="J30" s="167">
        <f>'ВП сопост ценах'!R88</f>
        <v>100</v>
      </c>
      <c r="K30" s="167">
        <f>'ВП сопост ценах'!T88</f>
        <v>100</v>
      </c>
      <c r="L30" s="186"/>
      <c r="M30" s="186"/>
      <c r="N30" s="186"/>
      <c r="O30" s="189"/>
      <c r="P30" s="189"/>
      <c r="Q30" s="189"/>
    </row>
    <row r="31" spans="1:17" ht="13.5" customHeight="1">
      <c r="A31" s="16"/>
      <c r="B31" s="16" t="s">
        <v>54</v>
      </c>
      <c r="C31" s="167">
        <v>184.2</v>
      </c>
      <c r="D31" s="166">
        <f>D29/D30/C29*10000</f>
        <v>93.15024444444792</v>
      </c>
      <c r="E31" s="166">
        <f>E29/E30/D29*10000</f>
        <v>133.83831525580686</v>
      </c>
      <c r="F31" s="193">
        <v>103.9</v>
      </c>
      <c r="G31" s="193">
        <v>103.8</v>
      </c>
      <c r="H31" s="193">
        <v>104</v>
      </c>
      <c r="I31" s="193">
        <v>103.9</v>
      </c>
      <c r="J31" s="193">
        <v>104.2</v>
      </c>
      <c r="K31" s="193">
        <v>104</v>
      </c>
      <c r="L31" s="194"/>
      <c r="M31" s="194"/>
      <c r="N31" s="194"/>
      <c r="O31" s="195"/>
      <c r="P31" s="189"/>
      <c r="Q31" s="186"/>
    </row>
    <row r="32" spans="1:17" ht="13.5" customHeight="1">
      <c r="A32" s="16" t="s">
        <v>59</v>
      </c>
      <c r="B32" s="16"/>
      <c r="C32" s="168"/>
      <c r="D32" s="168"/>
      <c r="E32" s="168"/>
      <c r="F32" s="168"/>
      <c r="G32" s="168"/>
      <c r="H32" s="168"/>
      <c r="I32" s="168"/>
      <c r="J32" s="168"/>
      <c r="K32" s="168"/>
      <c r="L32" s="217"/>
      <c r="M32" s="217"/>
      <c r="N32" s="217"/>
      <c r="O32" s="188"/>
      <c r="P32" s="188"/>
      <c r="Q32" s="188"/>
    </row>
    <row r="33" spans="1:17" ht="13.5" customHeight="1">
      <c r="A33" s="16" t="s">
        <v>37</v>
      </c>
      <c r="B33" s="16" t="s">
        <v>52</v>
      </c>
      <c r="C33" s="170">
        <v>55.2</v>
      </c>
      <c r="D33" s="170">
        <f aca="true" t="shared" si="3" ref="D33:K33">D3-D13-D23</f>
        <v>61.0308424</v>
      </c>
      <c r="E33" s="170">
        <f t="shared" si="3"/>
        <v>83.58056384508158</v>
      </c>
      <c r="F33" s="170">
        <f t="shared" si="3"/>
        <v>91.00076002166928</v>
      </c>
      <c r="G33" s="170">
        <f t="shared" si="3"/>
        <v>103.02457878664862</v>
      </c>
      <c r="H33" s="170">
        <f t="shared" si="3"/>
        <v>96.97660059616514</v>
      </c>
      <c r="I33" s="170">
        <f t="shared" si="3"/>
        <v>114.79551879644521</v>
      </c>
      <c r="J33" s="170">
        <f t="shared" si="3"/>
        <v>103.72220456090055</v>
      </c>
      <c r="K33" s="170">
        <f t="shared" si="3"/>
        <v>125.14901559640919</v>
      </c>
      <c r="L33" s="186"/>
      <c r="M33" s="186"/>
      <c r="N33" s="186"/>
      <c r="O33" s="186"/>
      <c r="P33" s="186"/>
      <c r="Q33" s="186"/>
    </row>
    <row r="34" spans="1:17" ht="13.5" customHeight="1">
      <c r="A34" s="16"/>
      <c r="B34" s="16" t="s">
        <v>53</v>
      </c>
      <c r="C34" s="170">
        <v>102.6</v>
      </c>
      <c r="D34" s="170">
        <f>'ВП сопост ценах'!F124</f>
        <v>110.7</v>
      </c>
      <c r="E34" s="170">
        <f>'ВП сопост ценах'!H124</f>
        <v>101</v>
      </c>
      <c r="F34" s="170">
        <f>'ВП сопост ценах'!J124</f>
        <v>105.8</v>
      </c>
      <c r="G34" s="170">
        <f>'ВП сопост ценах'!L124</f>
        <v>120.3</v>
      </c>
      <c r="H34" s="170">
        <f>'ВП сопост ценах'!N124</f>
        <v>103.4</v>
      </c>
      <c r="I34" s="170">
        <f>'ВП сопост ценах'!P124</f>
        <v>106.1</v>
      </c>
      <c r="J34" s="170">
        <f>'ВП сопост ценах'!R124</f>
        <v>103.4</v>
      </c>
      <c r="K34" s="170">
        <f>'ВП сопост ценах'!T124</f>
        <v>105.7</v>
      </c>
      <c r="L34" s="186"/>
      <c r="M34" s="186"/>
      <c r="N34" s="186"/>
      <c r="O34" s="189"/>
      <c r="P34" s="189"/>
      <c r="Q34" s="189"/>
    </row>
    <row r="35" spans="1:17" ht="13.5" customHeight="1">
      <c r="A35" s="16"/>
      <c r="B35" s="16" t="s">
        <v>54</v>
      </c>
      <c r="C35" s="170">
        <v>93.7</v>
      </c>
      <c r="D35" s="169">
        <f>D33/D34/C33*10000</f>
        <v>99.87635075867667</v>
      </c>
      <c r="E35" s="169">
        <f>E33/E34/D33*10000</f>
        <v>135.59215350103338</v>
      </c>
      <c r="F35" s="169">
        <f>F33/F34/E33*10000</f>
        <v>102.909165187495</v>
      </c>
      <c r="G35" s="169">
        <f>G33/G34/E33*10000</f>
        <v>102.46367387920958</v>
      </c>
      <c r="H35" s="169">
        <f>H33/H34/F33*10000</f>
        <v>103.06267207831597</v>
      </c>
      <c r="I35" s="169">
        <f>I33/I34/G33*10000</f>
        <v>105.01919950249834</v>
      </c>
      <c r="J35" s="169">
        <f>J33/J34/H33*10000</f>
        <v>103.43898343530557</v>
      </c>
      <c r="K35" s="169">
        <f>K33/K34/I33*10000</f>
        <v>103.14009223657881</v>
      </c>
      <c r="L35" s="186"/>
      <c r="M35" s="186"/>
      <c r="N35" s="186"/>
      <c r="O35" s="186"/>
      <c r="P35" s="186"/>
      <c r="Q35" s="186"/>
    </row>
    <row r="36" spans="1:17" ht="13.5" customHeight="1">
      <c r="A36" s="16" t="s">
        <v>55</v>
      </c>
      <c r="B36" s="16" t="s">
        <v>52</v>
      </c>
      <c r="C36" s="170">
        <v>34.2</v>
      </c>
      <c r="D36" s="170">
        <f aca="true" t="shared" si="4" ref="D36:K36">D6-D16-D26</f>
        <v>34.32900800000003</v>
      </c>
      <c r="E36" s="170">
        <f t="shared" si="4"/>
        <v>52.703878279462245</v>
      </c>
      <c r="F36" s="170">
        <f t="shared" si="4"/>
        <v>59.763984406022445</v>
      </c>
      <c r="G36" s="170">
        <f t="shared" si="4"/>
        <v>72.837919267539</v>
      </c>
      <c r="H36" s="170">
        <f t="shared" si="4"/>
        <v>65.57208746653735</v>
      </c>
      <c r="I36" s="170">
        <f t="shared" si="4"/>
        <v>82.25535236339692</v>
      </c>
      <c r="J36" s="170">
        <f t="shared" si="4"/>
        <v>71.96752839637786</v>
      </c>
      <c r="K36" s="170">
        <f t="shared" si="4"/>
        <v>92.73139404039921</v>
      </c>
      <c r="L36" s="186"/>
      <c r="M36" s="186"/>
      <c r="N36" s="186"/>
      <c r="O36" s="186"/>
      <c r="P36" s="186"/>
      <c r="Q36" s="186"/>
    </row>
    <row r="37" spans="1:17" ht="13.5" customHeight="1">
      <c r="A37" s="16"/>
      <c r="B37" s="16" t="s">
        <v>53</v>
      </c>
      <c r="C37" s="170">
        <v>100.4</v>
      </c>
      <c r="D37" s="170">
        <f>'ВП сопост ценах'!F112</f>
        <v>102</v>
      </c>
      <c r="E37" s="170">
        <f>'ВП сопост ценах'!H112</f>
        <v>102.9</v>
      </c>
      <c r="F37" s="170">
        <f>'ВП сопост ценах'!J112</f>
        <v>110.3</v>
      </c>
      <c r="G37" s="170">
        <f>'ВП сопост ценах'!L112</f>
        <v>134.8</v>
      </c>
      <c r="H37" s="170">
        <f>'ВП сопост ценах'!N112</f>
        <v>105.6</v>
      </c>
      <c r="I37" s="170">
        <f>'ВП сопост ценах'!P112</f>
        <v>108.9</v>
      </c>
      <c r="J37" s="170">
        <f>'ВП сопост ценах'!R112</f>
        <v>105.3</v>
      </c>
      <c r="K37" s="170">
        <f>'ВП сопост ценах'!T112</f>
        <v>108.3</v>
      </c>
      <c r="L37" s="186"/>
      <c r="M37" s="186"/>
      <c r="N37" s="186"/>
      <c r="O37" s="189"/>
      <c r="P37" s="189"/>
      <c r="Q37" s="189"/>
    </row>
    <row r="38" spans="1:17" ht="13.5" customHeight="1">
      <c r="A38" s="16"/>
      <c r="B38" s="16" t="s">
        <v>54</v>
      </c>
      <c r="C38" s="170">
        <v>96.9</v>
      </c>
      <c r="D38" s="169">
        <f>D36/D37/C36*10000</f>
        <v>98.40903566104812</v>
      </c>
      <c r="E38" s="169">
        <f>E36/E37/D36*10000</f>
        <v>149.1990115240268</v>
      </c>
      <c r="F38" s="169">
        <f>F36/F37/E36*10000</f>
        <v>102.8067089755213</v>
      </c>
      <c r="G38" s="169">
        <f>G36/G37/E36*10000</f>
        <v>102.5238872403561</v>
      </c>
      <c r="H38" s="169">
        <f>H36/H37/F36*10000</f>
        <v>103.90000000000005</v>
      </c>
      <c r="I38" s="169">
        <f>I36/I37/G36*10000</f>
        <v>103.7</v>
      </c>
      <c r="J38" s="169">
        <f>J36/J37/H36*10000</f>
        <v>104.22915265666329</v>
      </c>
      <c r="K38" s="169">
        <f>K36/K37/I36*10000</f>
        <v>104.09602954755316</v>
      </c>
      <c r="L38" s="186"/>
      <c r="M38" s="186"/>
      <c r="N38" s="186"/>
      <c r="O38" s="186"/>
      <c r="P38" s="186"/>
      <c r="Q38" s="186"/>
    </row>
    <row r="39" spans="1:17" ht="13.5" customHeight="1">
      <c r="A39" s="16" t="s">
        <v>57</v>
      </c>
      <c r="B39" s="16" t="s">
        <v>52</v>
      </c>
      <c r="C39" s="170">
        <v>21</v>
      </c>
      <c r="D39" s="170">
        <f aca="true" t="shared" si="5" ref="D39:K39">D9-D19-D29</f>
        <v>26.701834399999967</v>
      </c>
      <c r="E39" s="170">
        <f t="shared" si="5"/>
        <v>30.87668556561934</v>
      </c>
      <c r="F39" s="170">
        <f t="shared" si="5"/>
        <v>31.236775615646835</v>
      </c>
      <c r="G39" s="170">
        <f t="shared" si="5"/>
        <v>30.186659519109625</v>
      </c>
      <c r="H39" s="170">
        <f t="shared" si="5"/>
        <v>31.404513129627787</v>
      </c>
      <c r="I39" s="170">
        <f t="shared" si="5"/>
        <v>32.540166433048284</v>
      </c>
      <c r="J39" s="170">
        <f t="shared" si="5"/>
        <v>31.754676164522692</v>
      </c>
      <c r="K39" s="170">
        <f t="shared" si="5"/>
        <v>32.417621556009976</v>
      </c>
      <c r="L39" s="186"/>
      <c r="M39" s="186"/>
      <c r="N39" s="186"/>
      <c r="O39" s="186"/>
      <c r="P39" s="186"/>
      <c r="Q39" s="186"/>
    </row>
    <row r="40" spans="1:17" ht="13.5" customHeight="1">
      <c r="A40" s="16"/>
      <c r="B40" s="16" t="s">
        <v>53</v>
      </c>
      <c r="C40" s="170">
        <v>105.5</v>
      </c>
      <c r="D40" s="170">
        <f>'ВП сопост ценах'!F121</f>
        <v>124.8</v>
      </c>
      <c r="E40" s="170">
        <f>'ВП сопост ценах'!H121</f>
        <v>98</v>
      </c>
      <c r="F40" s="170">
        <f>'ВП сопост ценах'!J121</f>
        <v>99.6</v>
      </c>
      <c r="G40" s="170">
        <f>'ВП сопост ценах'!L121</f>
        <v>100</v>
      </c>
      <c r="H40" s="170">
        <f>'ВП сопост ценах'!N121</f>
        <v>100</v>
      </c>
      <c r="I40" s="170">
        <f>'ВП сопост ценах'!P121</f>
        <v>100.8</v>
      </c>
      <c r="J40" s="170">
        <f>'ВП сопост ценах'!R121</f>
        <v>100.4</v>
      </c>
      <c r="K40" s="170">
        <f>'ВП сопост ценах'!T121</f>
        <v>100.4</v>
      </c>
      <c r="L40" s="186"/>
      <c r="M40" s="186"/>
      <c r="N40" s="186"/>
      <c r="O40" s="189"/>
      <c r="P40" s="189"/>
      <c r="Q40" s="189"/>
    </row>
    <row r="41" spans="1:17" ht="13.5" customHeight="1">
      <c r="A41" s="16"/>
      <c r="B41" s="16" t="s">
        <v>54</v>
      </c>
      <c r="C41" s="171">
        <v>89.7</v>
      </c>
      <c r="D41" s="169">
        <f>D39/D40/C39*10000</f>
        <v>101.88428876678864</v>
      </c>
      <c r="E41" s="169">
        <f>E39/E40/D39*10000</f>
        <v>117.99497193246789</v>
      </c>
      <c r="F41" s="169">
        <f>F39/F40/E39*10000</f>
        <v>101.57250993488414</v>
      </c>
      <c r="G41" s="169">
        <f>G39/G40/E39*10000</f>
        <v>97.7652198289118</v>
      </c>
      <c r="H41" s="169">
        <f>H39/H40/F39*10000</f>
        <v>100.53698728717995</v>
      </c>
      <c r="I41" s="169">
        <f>I39/I40/G39*10000</f>
        <v>106.94098538283471</v>
      </c>
      <c r="J41" s="169">
        <f>J39/J40/H39*10000</f>
        <v>100.71216000047453</v>
      </c>
      <c r="K41" s="169">
        <f>K39/K40/I39*10000</f>
        <v>99.22649827776003</v>
      </c>
      <c r="L41" s="186"/>
      <c r="M41" s="218"/>
      <c r="N41" s="218"/>
      <c r="O41" s="186"/>
      <c r="P41" s="186"/>
      <c r="Q41" s="186"/>
    </row>
    <row r="43" spans="4:15" ht="15.75">
      <c r="D43" s="162"/>
      <c r="E43" s="162"/>
      <c r="F43" s="162"/>
      <c r="G43" s="162"/>
      <c r="H43" s="162"/>
      <c r="I43" s="162"/>
      <c r="J43" s="163"/>
      <c r="K43" s="163"/>
      <c r="L43" s="163"/>
      <c r="M43" s="164"/>
      <c r="N43" s="164"/>
      <c r="O43" s="164"/>
    </row>
  </sheetData>
  <sheetProtection/>
  <printOptions/>
  <pageMargins left="0.5905511811023623" right="0.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0"/>
  <sheetViews>
    <sheetView zoomScalePageLayoutView="0" workbookViewId="0" topLeftCell="A1">
      <selection activeCell="C66" sqref="C66"/>
    </sheetView>
  </sheetViews>
  <sheetFormatPr defaultColWidth="9.140625" defaultRowHeight="15"/>
  <cols>
    <col min="1" max="1" width="5.7109375" style="0" customWidth="1"/>
    <col min="2" max="2" width="2.8515625" style="0" customWidth="1"/>
    <col min="3" max="3" width="7.57421875" style="0" customWidth="1"/>
    <col min="4" max="4" width="6.7109375" style="0" customWidth="1"/>
    <col min="5" max="5" width="8.28125" style="0" customWidth="1"/>
    <col min="6" max="6" width="7.28125" style="0" customWidth="1"/>
    <col min="7" max="7" width="6.7109375" style="0" customWidth="1"/>
    <col min="8" max="8" width="7.7109375" style="0" customWidth="1"/>
    <col min="9" max="10" width="6.7109375" style="0" customWidth="1"/>
    <col min="11" max="11" width="7.8515625" style="0" customWidth="1"/>
    <col min="12" max="13" width="6.7109375" style="0" customWidth="1"/>
    <col min="14" max="14" width="7.8515625" style="0" customWidth="1"/>
  </cols>
  <sheetData>
    <row r="2" spans="1:14" ht="15.75" thickBot="1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">
      <c r="A3" s="33"/>
      <c r="B3" s="35"/>
      <c r="C3" s="247">
        <v>2020</v>
      </c>
      <c r="D3" s="248"/>
      <c r="E3" s="248"/>
      <c r="F3" s="36" t="s">
        <v>67</v>
      </c>
      <c r="G3" s="37" t="s">
        <v>20</v>
      </c>
      <c r="H3" s="38"/>
      <c r="I3" s="247">
        <v>2021</v>
      </c>
      <c r="J3" s="248"/>
      <c r="K3" s="248"/>
      <c r="L3" s="36" t="s">
        <v>67</v>
      </c>
      <c r="M3" s="37" t="s">
        <v>20</v>
      </c>
      <c r="N3" s="38"/>
    </row>
    <row r="4" spans="1:14" ht="15">
      <c r="A4" s="27"/>
      <c r="B4" s="39"/>
      <c r="C4" s="27" t="s">
        <v>67</v>
      </c>
      <c r="D4" s="40" t="s">
        <v>20</v>
      </c>
      <c r="E4" s="41" t="s">
        <v>68</v>
      </c>
      <c r="F4" s="22">
        <v>2020</v>
      </c>
      <c r="G4" s="23">
        <v>2019</v>
      </c>
      <c r="H4" s="42" t="s">
        <v>68</v>
      </c>
      <c r="I4" s="27" t="s">
        <v>67</v>
      </c>
      <c r="J4" s="40" t="s">
        <v>20</v>
      </c>
      <c r="K4" s="41" t="s">
        <v>68</v>
      </c>
      <c r="L4" s="22" t="s">
        <v>106</v>
      </c>
      <c r="M4" s="23" t="s">
        <v>102</v>
      </c>
      <c r="N4" s="42" t="s">
        <v>68</v>
      </c>
    </row>
    <row r="5" spans="1:14" ht="15">
      <c r="A5" s="28"/>
      <c r="B5" s="43"/>
      <c r="C5" s="28"/>
      <c r="D5" s="44"/>
      <c r="E5" s="45"/>
      <c r="F5" s="28"/>
      <c r="G5" s="44"/>
      <c r="H5" s="43"/>
      <c r="I5" s="28"/>
      <c r="J5" s="44"/>
      <c r="K5" s="45"/>
      <c r="L5" s="28"/>
      <c r="M5" s="44"/>
      <c r="N5" s="43"/>
    </row>
    <row r="6" spans="1:14" ht="15">
      <c r="A6" s="25" t="s">
        <v>69</v>
      </c>
      <c r="B6" s="46"/>
      <c r="C6" s="32">
        <f>'ВП натур показат'!B31</f>
        <v>0</v>
      </c>
      <c r="D6" s="48">
        <f>'ВП сопост ценах'!B38</f>
        <v>10227</v>
      </c>
      <c r="E6" s="49">
        <f>C6*D6/1000000</f>
        <v>0</v>
      </c>
      <c r="F6" s="32">
        <f>C6</f>
        <v>0</v>
      </c>
      <c r="G6" s="48">
        <v>10186</v>
      </c>
      <c r="H6" s="50">
        <f>F6*G6/1000000</f>
        <v>0</v>
      </c>
      <c r="I6" s="25">
        <f>'ВП натур показат'!B56</f>
        <v>0</v>
      </c>
      <c r="J6" s="227">
        <v>13421</v>
      </c>
      <c r="K6" s="49">
        <f>I6*J6/1000000</f>
        <v>0</v>
      </c>
      <c r="L6" s="25">
        <f>I6</f>
        <v>0</v>
      </c>
      <c r="M6" s="48">
        <f>D6</f>
        <v>10227</v>
      </c>
      <c r="N6" s="50">
        <f>L6*M6/1000000</f>
        <v>0</v>
      </c>
    </row>
    <row r="7" spans="1:14" ht="15">
      <c r="A7" s="25" t="s">
        <v>70</v>
      </c>
      <c r="B7" s="46"/>
      <c r="C7" s="25">
        <f>'ВП натур показат'!B32</f>
        <v>0</v>
      </c>
      <c r="D7" s="48">
        <f>'ВП сопост ценах'!B39</f>
        <v>28844</v>
      </c>
      <c r="E7" s="49">
        <f>C7*D7/1000000</f>
        <v>0</v>
      </c>
      <c r="F7" s="25">
        <f>C7</f>
        <v>0</v>
      </c>
      <c r="G7" s="48">
        <v>16139</v>
      </c>
      <c r="H7" s="50">
        <f>F7*G7/1000000</f>
        <v>0</v>
      </c>
      <c r="I7" s="25">
        <f>'ВП натур показат'!B57</f>
        <v>0</v>
      </c>
      <c r="J7" s="48">
        <v>27000</v>
      </c>
      <c r="K7" s="49">
        <f>I7*J7/1000000</f>
        <v>0</v>
      </c>
      <c r="L7" s="25">
        <f>I7</f>
        <v>0</v>
      </c>
      <c r="M7" s="48">
        <f>D7</f>
        <v>28844</v>
      </c>
      <c r="N7" s="50">
        <f>L7*M7/1000000</f>
        <v>0</v>
      </c>
    </row>
    <row r="8" spans="1:14" ht="15">
      <c r="A8" s="25" t="s">
        <v>71</v>
      </c>
      <c r="B8" s="46"/>
      <c r="C8" s="25"/>
      <c r="D8" s="48"/>
      <c r="E8" s="49">
        <f>C8*D8/1000000</f>
        <v>0</v>
      </c>
      <c r="F8" s="25"/>
      <c r="G8" s="48"/>
      <c r="H8" s="50">
        <f>F8*G8/1000000</f>
        <v>0</v>
      </c>
      <c r="I8" s="25"/>
      <c r="J8" s="48"/>
      <c r="K8" s="49">
        <f>I8*J8/1000000</f>
        <v>0</v>
      </c>
      <c r="L8" s="25"/>
      <c r="M8" s="48"/>
      <c r="N8" s="50">
        <f>L8*M8/1000000</f>
        <v>0</v>
      </c>
    </row>
    <row r="9" spans="1:14" ht="15">
      <c r="A9" s="25" t="s">
        <v>72</v>
      </c>
      <c r="B9" s="46"/>
      <c r="C9" s="25">
        <f>'ВП натур показат'!B35</f>
        <v>0</v>
      </c>
      <c r="D9" s="48">
        <f>'ВП сопост ценах'!B42</f>
        <v>8064</v>
      </c>
      <c r="E9" s="49">
        <f>C9*D9/1000000</f>
        <v>0</v>
      </c>
      <c r="F9" s="25">
        <f>C9</f>
        <v>0</v>
      </c>
      <c r="G9" s="48">
        <v>6000</v>
      </c>
      <c r="H9" s="50">
        <f>F9*G9/1000000</f>
        <v>0</v>
      </c>
      <c r="I9" s="25">
        <f>'ВП натур показат'!B60</f>
        <v>0</v>
      </c>
      <c r="J9" s="227">
        <v>6900</v>
      </c>
      <c r="K9" s="49">
        <f>I9*J9/1000000</f>
        <v>0</v>
      </c>
      <c r="L9" s="25">
        <f>I9</f>
        <v>0</v>
      </c>
      <c r="M9" s="48">
        <f>D9</f>
        <v>8064</v>
      </c>
      <c r="N9" s="50">
        <f>L9*M9/1000000</f>
        <v>0</v>
      </c>
    </row>
    <row r="10" spans="1:14" ht="15">
      <c r="A10" s="25" t="s">
        <v>73</v>
      </c>
      <c r="B10" s="46"/>
      <c r="C10" s="25"/>
      <c r="D10" s="51"/>
      <c r="E10" s="49">
        <f>C10*D10/1000000</f>
        <v>0</v>
      </c>
      <c r="F10" s="25"/>
      <c r="G10" s="48"/>
      <c r="H10" s="50">
        <f>F10*G10/1000000</f>
        <v>0</v>
      </c>
      <c r="I10" s="25"/>
      <c r="J10" s="51"/>
      <c r="K10" s="49">
        <f>I10*J10/1000000</f>
        <v>0</v>
      </c>
      <c r="L10" s="25"/>
      <c r="M10" s="51"/>
      <c r="N10" s="50">
        <f>L10*M10/1000000</f>
        <v>0</v>
      </c>
    </row>
    <row r="11" spans="1:14" ht="15">
      <c r="A11" s="25"/>
      <c r="B11" s="46"/>
      <c r="C11" s="25"/>
      <c r="D11" s="48"/>
      <c r="E11" s="52"/>
      <c r="F11" s="25"/>
      <c r="G11" s="48"/>
      <c r="H11" s="46"/>
      <c r="I11" s="25"/>
      <c r="J11" s="48"/>
      <c r="K11" s="52"/>
      <c r="L11" s="25"/>
      <c r="M11" s="48"/>
      <c r="N11" s="46"/>
    </row>
    <row r="12" spans="1:14" ht="15">
      <c r="A12" s="25" t="s">
        <v>74</v>
      </c>
      <c r="B12" s="46"/>
      <c r="C12" s="25"/>
      <c r="D12" s="48"/>
      <c r="E12" s="52"/>
      <c r="F12" s="25"/>
      <c r="G12" s="48"/>
      <c r="H12" s="46"/>
      <c r="I12" s="25"/>
      <c r="J12" s="48"/>
      <c r="K12" s="52"/>
      <c r="L12" s="25"/>
      <c r="M12" s="48"/>
      <c r="N12" s="46"/>
    </row>
    <row r="13" spans="1:14" ht="15">
      <c r="A13" s="27" t="s">
        <v>75</v>
      </c>
      <c r="B13" s="39"/>
      <c r="C13" s="27"/>
      <c r="D13" s="53"/>
      <c r="E13" s="54">
        <f>SUM(E6:E12)</f>
        <v>0</v>
      </c>
      <c r="F13" s="27"/>
      <c r="G13" s="53"/>
      <c r="H13" s="55">
        <f>SUM(H6:H12)</f>
        <v>0</v>
      </c>
      <c r="I13" s="27"/>
      <c r="J13" s="53"/>
      <c r="K13" s="54">
        <f>SUM(K6:K12)</f>
        <v>0</v>
      </c>
      <c r="L13" s="27"/>
      <c r="M13" s="53"/>
      <c r="N13" s="55">
        <f>SUM(N6:N12)</f>
        <v>0</v>
      </c>
    </row>
    <row r="14" spans="1:14" ht="15">
      <c r="A14" s="25"/>
      <c r="B14" s="46"/>
      <c r="C14" s="25"/>
      <c r="D14" s="48"/>
      <c r="E14" s="52"/>
      <c r="F14" s="25"/>
      <c r="G14" s="48"/>
      <c r="H14" s="46"/>
      <c r="I14" s="25"/>
      <c r="J14" s="48"/>
      <c r="K14" s="52"/>
      <c r="L14" s="25"/>
      <c r="M14" s="48"/>
      <c r="N14" s="46"/>
    </row>
    <row r="15" spans="1:14" ht="15">
      <c r="A15" s="25" t="s">
        <v>76</v>
      </c>
      <c r="B15" s="46"/>
      <c r="C15" s="25">
        <f>'ВП натур показат'!B38</f>
        <v>0</v>
      </c>
      <c r="D15" s="48">
        <f>'ВП сопост ценах'!B114</f>
        <v>100719</v>
      </c>
      <c r="E15" s="49">
        <f>C15*D15/1000000</f>
        <v>0</v>
      </c>
      <c r="F15" s="25">
        <f>C15</f>
        <v>0</v>
      </c>
      <c r="G15" s="48">
        <v>93748</v>
      </c>
      <c r="H15" s="50">
        <f>F15*G15/1000000</f>
        <v>0</v>
      </c>
      <c r="I15" s="25">
        <f>'ВП натур показат'!B63</f>
        <v>0</v>
      </c>
      <c r="J15" s="227">
        <v>114400</v>
      </c>
      <c r="K15" s="49">
        <f>I15*J15/1000000</f>
        <v>0</v>
      </c>
      <c r="L15" s="25">
        <f>I15</f>
        <v>0</v>
      </c>
      <c r="M15" s="48">
        <f>D15</f>
        <v>100719</v>
      </c>
      <c r="N15" s="50">
        <f>L15*M15/1000000</f>
        <v>0</v>
      </c>
    </row>
    <row r="16" spans="1:14" ht="15">
      <c r="A16" s="25" t="s">
        <v>77</v>
      </c>
      <c r="B16" s="46"/>
      <c r="C16" s="25">
        <f>'ВП натур показат'!B39</f>
        <v>0</v>
      </c>
      <c r="D16" s="48">
        <f>'ВП сопост ценах'!B115</f>
        <v>19634</v>
      </c>
      <c r="E16" s="49">
        <f>C16*D16/1000000</f>
        <v>0</v>
      </c>
      <c r="F16" s="25">
        <f>C16</f>
        <v>0</v>
      </c>
      <c r="G16" s="48">
        <v>19634</v>
      </c>
      <c r="H16" s="50">
        <f>F16*G16/1000000</f>
        <v>0</v>
      </c>
      <c r="I16" s="25">
        <f>'ВП натур показат'!B64</f>
        <v>0</v>
      </c>
      <c r="J16" s="227">
        <v>24830</v>
      </c>
      <c r="K16" s="49">
        <f>I16*J16/1000000</f>
        <v>0</v>
      </c>
      <c r="L16" s="25">
        <f>I16</f>
        <v>0</v>
      </c>
      <c r="M16" s="48">
        <f>D16</f>
        <v>19634</v>
      </c>
      <c r="N16" s="50">
        <f>L16*M16/1000000</f>
        <v>0</v>
      </c>
    </row>
    <row r="17" spans="1:14" ht="15">
      <c r="A17" s="25" t="s">
        <v>78</v>
      </c>
      <c r="B17" s="46"/>
      <c r="C17" s="25"/>
      <c r="D17" s="48"/>
      <c r="E17" s="49">
        <f>C17*D17/1000000</f>
        <v>0</v>
      </c>
      <c r="F17" s="25"/>
      <c r="G17" s="48"/>
      <c r="H17" s="50">
        <f>F17*G17/1000000</f>
        <v>0</v>
      </c>
      <c r="I17" s="25"/>
      <c r="J17" s="48"/>
      <c r="K17" s="49">
        <f>I17*J17/1000000</f>
        <v>0</v>
      </c>
      <c r="L17" s="25"/>
      <c r="M17" s="48"/>
      <c r="N17" s="50">
        <f>L17*M17/1000000</f>
        <v>0</v>
      </c>
    </row>
    <row r="18" spans="1:14" ht="15">
      <c r="A18" s="25" t="s">
        <v>79</v>
      </c>
      <c r="B18" s="46"/>
      <c r="C18" s="25"/>
      <c r="D18" s="48"/>
      <c r="E18" s="49">
        <f>C18*D18/1000000</f>
        <v>0</v>
      </c>
      <c r="F18" s="25"/>
      <c r="G18" s="48"/>
      <c r="H18" s="50">
        <f>F18*G18/1000000</f>
        <v>0</v>
      </c>
      <c r="I18" s="25"/>
      <c r="J18" s="48"/>
      <c r="K18" s="49">
        <f>I18*J18/1000000</f>
        <v>0</v>
      </c>
      <c r="L18" s="25"/>
      <c r="M18" s="48"/>
      <c r="N18" s="50">
        <f>L18*M18/1000000</f>
        <v>0</v>
      </c>
    </row>
    <row r="19" spans="1:14" ht="15">
      <c r="A19" s="25"/>
      <c r="B19" s="46"/>
      <c r="C19" s="25"/>
      <c r="D19" s="48"/>
      <c r="E19" s="52"/>
      <c r="F19" s="25"/>
      <c r="G19" s="48"/>
      <c r="H19" s="46"/>
      <c r="I19" s="25"/>
      <c r="J19" s="48"/>
      <c r="K19" s="52"/>
      <c r="L19" s="25"/>
      <c r="M19" s="48"/>
      <c r="N19" s="46"/>
    </row>
    <row r="20" spans="1:14" ht="15">
      <c r="A20" s="25" t="s">
        <v>74</v>
      </c>
      <c r="B20" s="46"/>
      <c r="C20" s="25"/>
      <c r="D20" s="48"/>
      <c r="E20" s="52"/>
      <c r="F20" s="25"/>
      <c r="G20" s="48"/>
      <c r="H20" s="46"/>
      <c r="I20" s="25"/>
      <c r="J20" s="48"/>
      <c r="K20" s="52"/>
      <c r="L20" s="25"/>
      <c r="M20" s="48"/>
      <c r="N20" s="46"/>
    </row>
    <row r="21" spans="1:14" ht="15">
      <c r="A21" s="25" t="s">
        <v>80</v>
      </c>
      <c r="B21" s="46"/>
      <c r="C21" s="25"/>
      <c r="D21" s="48"/>
      <c r="E21" s="52">
        <f>SUM(E15:E20)</f>
        <v>0</v>
      </c>
      <c r="F21" s="25"/>
      <c r="G21" s="48"/>
      <c r="H21" s="50">
        <f>SUM(H15:H20)</f>
        <v>0</v>
      </c>
      <c r="I21" s="25"/>
      <c r="J21" s="48"/>
      <c r="K21" s="52">
        <f>SUM(K15:K20)</f>
        <v>0</v>
      </c>
      <c r="L21" s="25"/>
      <c r="M21" s="48"/>
      <c r="N21" s="50">
        <f>SUM(N15:N20)</f>
        <v>0</v>
      </c>
    </row>
    <row r="22" spans="1:14" ht="15">
      <c r="A22" s="28"/>
      <c r="B22" s="43"/>
      <c r="C22" s="28"/>
      <c r="D22" s="44"/>
      <c r="E22" s="45"/>
      <c r="F22" s="28"/>
      <c r="G22" s="44"/>
      <c r="H22" s="43"/>
      <c r="I22" s="28"/>
      <c r="J22" s="44"/>
      <c r="K22" s="45"/>
      <c r="L22" s="28"/>
      <c r="M22" s="44"/>
      <c r="N22" s="43"/>
    </row>
    <row r="23" spans="1:14" ht="15">
      <c r="A23" s="25" t="s">
        <v>47</v>
      </c>
      <c r="B23" s="46"/>
      <c r="C23" s="25"/>
      <c r="D23" s="48"/>
      <c r="E23" s="49">
        <f>E13+E21</f>
        <v>0</v>
      </c>
      <c r="F23" s="56"/>
      <c r="G23" s="57"/>
      <c r="H23" s="58">
        <f>H13+H21</f>
        <v>0</v>
      </c>
      <c r="I23" s="25"/>
      <c r="J23" s="48"/>
      <c r="K23" s="26">
        <f>K13+K21</f>
        <v>0</v>
      </c>
      <c r="L23" s="56"/>
      <c r="M23" s="57"/>
      <c r="N23" s="58">
        <f>N13+N21</f>
        <v>0</v>
      </c>
    </row>
    <row r="24" spans="1:14" ht="15">
      <c r="A24" s="28"/>
      <c r="B24" s="43"/>
      <c r="C24" s="28"/>
      <c r="D24" s="44"/>
      <c r="E24" s="59"/>
      <c r="F24" s="60"/>
      <c r="G24" s="61"/>
      <c r="H24" s="62"/>
      <c r="I24" s="28"/>
      <c r="J24" s="44"/>
      <c r="K24" s="59"/>
      <c r="L24" s="60"/>
      <c r="M24" s="61"/>
      <c r="N24" s="62"/>
    </row>
    <row r="25" spans="1:14" ht="15.75" thickBot="1">
      <c r="A25" s="29" t="s">
        <v>81</v>
      </c>
      <c r="B25" s="63"/>
      <c r="C25" s="29"/>
      <c r="D25" s="64"/>
      <c r="E25" s="85" t="e">
        <f>ROUND((E23/H23*100),1)</f>
        <v>#DIV/0!</v>
      </c>
      <c r="F25" s="29"/>
      <c r="G25" s="64"/>
      <c r="H25" s="63"/>
      <c r="I25" s="29"/>
      <c r="J25" s="64"/>
      <c r="K25" s="85" t="e">
        <f>ROUND((K23/N23*100),1)</f>
        <v>#DIV/0!</v>
      </c>
      <c r="L25" s="29"/>
      <c r="M25" s="64"/>
      <c r="N25" s="63"/>
    </row>
    <row r="26" spans="1:14" ht="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69"/>
      <c r="L26" s="52"/>
      <c r="M26" s="52"/>
      <c r="N26" s="52"/>
    </row>
    <row r="27" spans="1:14" ht="15.75" thickBot="1">
      <c r="A27" s="34" t="s">
        <v>82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">
      <c r="A28" s="33"/>
      <c r="B28" s="67"/>
      <c r="C28" s="247">
        <v>2020</v>
      </c>
      <c r="D28" s="248"/>
      <c r="E28" s="248"/>
      <c r="F28" s="36" t="s">
        <v>67</v>
      </c>
      <c r="G28" s="37" t="s">
        <v>20</v>
      </c>
      <c r="H28" s="38"/>
      <c r="I28" s="249" t="s">
        <v>119</v>
      </c>
      <c r="J28" s="248"/>
      <c r="K28" s="248"/>
      <c r="L28" s="36" t="s">
        <v>67</v>
      </c>
      <c r="M28" s="37" t="s">
        <v>20</v>
      </c>
      <c r="N28" s="38"/>
    </row>
    <row r="29" spans="1:14" ht="15">
      <c r="A29" s="27"/>
      <c r="B29" s="68"/>
      <c r="C29" s="27" t="s">
        <v>67</v>
      </c>
      <c r="D29" s="40" t="s">
        <v>20</v>
      </c>
      <c r="E29" s="41" t="s">
        <v>68</v>
      </c>
      <c r="F29" s="22">
        <v>2020</v>
      </c>
      <c r="G29" s="23">
        <v>2019</v>
      </c>
      <c r="H29" s="42" t="s">
        <v>68</v>
      </c>
      <c r="I29" s="68" t="s">
        <v>67</v>
      </c>
      <c r="J29" s="40" t="s">
        <v>20</v>
      </c>
      <c r="K29" s="41" t="s">
        <v>68</v>
      </c>
      <c r="L29" s="22" t="s">
        <v>106</v>
      </c>
      <c r="M29" s="23" t="s">
        <v>102</v>
      </c>
      <c r="N29" s="42" t="s">
        <v>68</v>
      </c>
    </row>
    <row r="30" spans="1:14" ht="15">
      <c r="A30" s="28"/>
      <c r="B30" s="45"/>
      <c r="C30" s="44"/>
      <c r="D30" s="44"/>
      <c r="E30" s="45"/>
      <c r="F30" s="28"/>
      <c r="G30" s="44"/>
      <c r="H30" s="43"/>
      <c r="I30" s="45"/>
      <c r="J30" s="44"/>
      <c r="K30" s="45"/>
      <c r="L30" s="28"/>
      <c r="M30" s="44"/>
      <c r="N30" s="43"/>
    </row>
    <row r="31" spans="1:14" ht="15">
      <c r="A31" s="25" t="s">
        <v>69</v>
      </c>
      <c r="B31" s="52"/>
      <c r="C31" s="92">
        <f>'ВП натур показат'!C31</f>
        <v>5198.6</v>
      </c>
      <c r="D31" s="48">
        <f>'ВП сопост ценах'!B71</f>
        <v>10227</v>
      </c>
      <c r="E31" s="57">
        <f>C31*D31/1000000</f>
        <v>53.166082200000005</v>
      </c>
      <c r="F31" s="31">
        <f>C31</f>
        <v>5198.6</v>
      </c>
      <c r="G31" s="48">
        <v>10186</v>
      </c>
      <c r="H31" s="50">
        <f>F31*G31/1000000</f>
        <v>52.9529396</v>
      </c>
      <c r="I31" s="30">
        <f>'ВП натур показат'!C56</f>
        <v>2767</v>
      </c>
      <c r="J31" s="227">
        <v>13421</v>
      </c>
      <c r="K31" s="57">
        <f>I31*J31/1000000</f>
        <v>37.135907</v>
      </c>
      <c r="L31" s="30">
        <f>I31</f>
        <v>2767</v>
      </c>
      <c r="M31" s="48">
        <f>D31</f>
        <v>10227</v>
      </c>
      <c r="N31" s="50">
        <f>L31*M31/1000000</f>
        <v>28.298109</v>
      </c>
    </row>
    <row r="32" spans="1:14" ht="15">
      <c r="A32" s="25" t="s">
        <v>70</v>
      </c>
      <c r="B32" s="52"/>
      <c r="C32" s="93">
        <f>'ВП натур показат'!C32</f>
        <v>1364.1</v>
      </c>
      <c r="D32" s="48">
        <f>'ВП сопост ценах'!B72</f>
        <v>28844</v>
      </c>
      <c r="E32" s="57">
        <f>C32*D32/1000000</f>
        <v>39.3461004</v>
      </c>
      <c r="F32" s="94">
        <f>C32</f>
        <v>1364.1</v>
      </c>
      <c r="G32" s="48">
        <v>16139</v>
      </c>
      <c r="H32" s="50">
        <f>F32*G32/1000000</f>
        <v>22.0152099</v>
      </c>
      <c r="I32" s="52">
        <f>'ВП натур показат'!C57</f>
        <v>1338</v>
      </c>
      <c r="J32" s="48">
        <v>27000</v>
      </c>
      <c r="K32" s="57">
        <f>I32*J32/1000000</f>
        <v>36.126</v>
      </c>
      <c r="L32" s="52">
        <f>I32</f>
        <v>1338</v>
      </c>
      <c r="M32" s="48">
        <f>D32</f>
        <v>28844</v>
      </c>
      <c r="N32" s="50">
        <f>L32*M32/1000000</f>
        <v>38.593272</v>
      </c>
    </row>
    <row r="33" spans="1:14" ht="15">
      <c r="A33" s="25" t="s">
        <v>71</v>
      </c>
      <c r="B33" s="52"/>
      <c r="C33" s="48">
        <f>'ВП натур показат'!C33</f>
        <v>0</v>
      </c>
      <c r="D33" s="48">
        <f>'ВП сопост ценах'!B73</f>
        <v>16500</v>
      </c>
      <c r="E33" s="57">
        <f>C33*D33/1000000</f>
        <v>0</v>
      </c>
      <c r="F33" s="52">
        <f>C33</f>
        <v>0</v>
      </c>
      <c r="G33" s="48">
        <v>16500</v>
      </c>
      <c r="H33" s="50">
        <f>F33*G33/1000000</f>
        <v>0</v>
      </c>
      <c r="I33" s="52">
        <f>'ВП натур показат'!C58</f>
        <v>0</v>
      </c>
      <c r="J33" s="48">
        <v>21000</v>
      </c>
      <c r="K33" s="57">
        <f>I33*J33/1000000</f>
        <v>0</v>
      </c>
      <c r="L33" s="52">
        <f>I33</f>
        <v>0</v>
      </c>
      <c r="M33" s="48">
        <f>D33</f>
        <v>16500</v>
      </c>
      <c r="N33" s="50">
        <f>L33*M33/1000000</f>
        <v>0</v>
      </c>
    </row>
    <row r="34" spans="1:14" ht="15">
      <c r="A34" s="25" t="s">
        <v>73</v>
      </c>
      <c r="B34" s="52"/>
      <c r="C34" s="90">
        <f>'ВП натур показат'!C34</f>
        <v>0</v>
      </c>
      <c r="D34" s="48">
        <f>'ВП сопост ценах'!B74</f>
        <v>15000</v>
      </c>
      <c r="E34" s="57">
        <f>C34*D34/1000000</f>
        <v>0</v>
      </c>
      <c r="F34" s="30">
        <f>C34</f>
        <v>0</v>
      </c>
      <c r="G34" s="48">
        <v>15000</v>
      </c>
      <c r="H34" s="50">
        <f>F34*G34/1000000</f>
        <v>0</v>
      </c>
      <c r="I34" s="30">
        <f>'ВП натур показат'!C59</f>
        <v>0</v>
      </c>
      <c r="J34" s="48">
        <v>45000</v>
      </c>
      <c r="K34" s="57">
        <f>I34*J34/1000000</f>
        <v>0</v>
      </c>
      <c r="L34" s="30">
        <f>I34</f>
        <v>0</v>
      </c>
      <c r="M34" s="48">
        <f>D34</f>
        <v>15000</v>
      </c>
      <c r="N34" s="50">
        <f>L34*M34/1000000</f>
        <v>0</v>
      </c>
    </row>
    <row r="35" spans="1:14" ht="15">
      <c r="A35" s="25" t="s">
        <v>27</v>
      </c>
      <c r="B35" s="52"/>
      <c r="C35" s="90">
        <f>'ВП натур показат'!C35</f>
        <v>0</v>
      </c>
      <c r="D35" s="48">
        <f>'ВП сопост ценах'!B75</f>
        <v>8064</v>
      </c>
      <c r="E35" s="57">
        <f>C35*D35/1000000</f>
        <v>0</v>
      </c>
      <c r="F35" s="30">
        <f>C35</f>
        <v>0</v>
      </c>
      <c r="G35" s="48">
        <v>6000</v>
      </c>
      <c r="H35" s="50">
        <f>F35*G35/1000000</f>
        <v>0</v>
      </c>
      <c r="I35" s="30">
        <f>'ВП натур показат'!C60</f>
        <v>0</v>
      </c>
      <c r="J35" s="48">
        <v>6900</v>
      </c>
      <c r="K35" s="57">
        <f>I35*J35/1000000</f>
        <v>0</v>
      </c>
      <c r="L35" s="30">
        <f>I35</f>
        <v>0</v>
      </c>
      <c r="M35" s="48">
        <f>D35</f>
        <v>8064</v>
      </c>
      <c r="N35" s="46">
        <f>L35*M35/1000000</f>
        <v>0</v>
      </c>
    </row>
    <row r="36" spans="1:14" ht="15">
      <c r="A36" s="25" t="s">
        <v>74</v>
      </c>
      <c r="B36" s="52"/>
      <c r="C36" s="48"/>
      <c r="D36" s="48"/>
      <c r="E36" s="48"/>
      <c r="F36" s="52"/>
      <c r="G36" s="48"/>
      <c r="H36" s="46"/>
      <c r="I36" s="52"/>
      <c r="J36" s="48"/>
      <c r="K36" s="48"/>
      <c r="L36" s="52"/>
      <c r="M36" s="48"/>
      <c r="N36" s="46"/>
    </row>
    <row r="37" spans="1:14" ht="15">
      <c r="A37" s="27" t="s">
        <v>75</v>
      </c>
      <c r="B37" s="68"/>
      <c r="C37" s="53"/>
      <c r="D37" s="53"/>
      <c r="E37" s="91">
        <f>SUM(E31:E35)</f>
        <v>92.5121826</v>
      </c>
      <c r="F37" s="68"/>
      <c r="G37" s="53"/>
      <c r="H37" s="55">
        <f>SUM(H31:H36)</f>
        <v>74.9681495</v>
      </c>
      <c r="I37" s="68"/>
      <c r="J37" s="53"/>
      <c r="K37" s="98">
        <f>SUM(K31:K36)</f>
        <v>73.26190700000001</v>
      </c>
      <c r="L37" s="68"/>
      <c r="M37" s="53"/>
      <c r="N37" s="96">
        <f>SUM(N31:N36)</f>
        <v>66.891381</v>
      </c>
    </row>
    <row r="38" spans="1:14" ht="15">
      <c r="A38" s="25"/>
      <c r="B38" s="52"/>
      <c r="C38" s="48"/>
      <c r="D38" s="48"/>
      <c r="E38" s="48"/>
      <c r="F38" s="52"/>
      <c r="G38" s="48"/>
      <c r="H38" s="46"/>
      <c r="I38" s="52"/>
      <c r="J38" s="48"/>
      <c r="K38" s="48"/>
      <c r="L38" s="52"/>
      <c r="M38" s="48"/>
      <c r="N38" s="46"/>
    </row>
    <row r="39" spans="1:14" ht="15">
      <c r="A39" s="25" t="s">
        <v>76</v>
      </c>
      <c r="B39" s="52"/>
      <c r="C39" s="48">
        <f>'ВП натур показат'!C38</f>
        <v>5.4</v>
      </c>
      <c r="D39" s="48">
        <f>'ВП сопост ценах'!B81</f>
        <v>100719</v>
      </c>
      <c r="E39" s="57">
        <f>C39*D39/1000000</f>
        <v>0.5438826000000001</v>
      </c>
      <c r="F39" s="52">
        <f>C39</f>
        <v>5.4</v>
      </c>
      <c r="G39" s="48">
        <v>93748</v>
      </c>
      <c r="H39" s="50">
        <f>F39*G39/1000000</f>
        <v>0.5062392</v>
      </c>
      <c r="I39" s="52">
        <f>'ВП натур показат'!C63</f>
        <v>4.2</v>
      </c>
      <c r="J39" s="227">
        <v>114400</v>
      </c>
      <c r="K39" s="57">
        <f>I39*J39/1000000</f>
        <v>0.48048</v>
      </c>
      <c r="L39" s="52">
        <f>I39</f>
        <v>4.2</v>
      </c>
      <c r="M39" s="48">
        <f>D39</f>
        <v>100719</v>
      </c>
      <c r="N39" s="50">
        <f>L39*M39/1000000</f>
        <v>0.42301980000000006</v>
      </c>
    </row>
    <row r="40" spans="1:14" ht="15">
      <c r="A40" s="25" t="s">
        <v>77</v>
      </c>
      <c r="B40" s="52"/>
      <c r="C40" s="48">
        <f>'ВП натур показат'!C39</f>
        <v>14</v>
      </c>
      <c r="D40" s="48">
        <f>'ВП сопост ценах'!B82</f>
        <v>19634</v>
      </c>
      <c r="E40" s="57">
        <f>C40*D40/1000000</f>
        <v>0.274876</v>
      </c>
      <c r="F40" s="52">
        <f>C40</f>
        <v>14</v>
      </c>
      <c r="G40" s="48">
        <v>19634</v>
      </c>
      <c r="H40" s="50">
        <f>F40*G40/1000000</f>
        <v>0.274876</v>
      </c>
      <c r="I40" s="30">
        <f>'ВП натур показат'!C64</f>
        <v>11</v>
      </c>
      <c r="J40" s="227">
        <v>24830</v>
      </c>
      <c r="K40" s="57">
        <f>I40*J40/1000000</f>
        <v>0.27313</v>
      </c>
      <c r="L40" s="30">
        <f>I40</f>
        <v>11</v>
      </c>
      <c r="M40" s="48">
        <f>D40</f>
        <v>19634</v>
      </c>
      <c r="N40" s="50">
        <f>L40*M40/1000000</f>
        <v>0.215974</v>
      </c>
    </row>
    <row r="41" spans="1:14" ht="15">
      <c r="A41" s="25" t="s">
        <v>78</v>
      </c>
      <c r="B41" s="52"/>
      <c r="C41" s="51">
        <f>'ВП натур показат'!C40</f>
        <v>9</v>
      </c>
      <c r="D41" s="48">
        <f>'ВП сопост ценах'!B83</f>
        <v>7000</v>
      </c>
      <c r="E41" s="57">
        <f>C41*D41/1000000</f>
        <v>0.063</v>
      </c>
      <c r="F41" s="70">
        <f>C41</f>
        <v>9</v>
      </c>
      <c r="G41" s="48">
        <v>7000</v>
      </c>
      <c r="H41" s="50">
        <f>F41*G41/1000000</f>
        <v>0.063</v>
      </c>
      <c r="I41" s="30">
        <f>'ВП натур показат'!C65</f>
        <v>8</v>
      </c>
      <c r="J41" s="48">
        <v>7500</v>
      </c>
      <c r="K41" s="57">
        <f>I41*J41/1000000</f>
        <v>0.06</v>
      </c>
      <c r="L41" s="30">
        <f>I41</f>
        <v>8</v>
      </c>
      <c r="M41" s="48">
        <f>D41</f>
        <v>7000</v>
      </c>
      <c r="N41" s="50">
        <f>L41*M41/1000000</f>
        <v>0.056</v>
      </c>
    </row>
    <row r="42" spans="1:14" ht="15">
      <c r="A42" s="25" t="s">
        <v>79</v>
      </c>
      <c r="B42" s="52"/>
      <c r="C42" s="25">
        <f>'ВП натур показат'!C41</f>
        <v>0</v>
      </c>
      <c r="D42" s="48">
        <v>0</v>
      </c>
      <c r="E42" s="49">
        <f>C42*D42/1000000</f>
        <v>0</v>
      </c>
      <c r="F42" s="25">
        <f>C42</f>
        <v>0</v>
      </c>
      <c r="G42" s="48">
        <v>0</v>
      </c>
      <c r="H42" s="50">
        <f>F42*G42/1000000</f>
        <v>0</v>
      </c>
      <c r="I42" s="52">
        <f>'ВП натур показат'!C66</f>
        <v>0</v>
      </c>
      <c r="J42" s="48">
        <v>0</v>
      </c>
      <c r="K42" s="49">
        <f>I42*J42/1000000</f>
        <v>0</v>
      </c>
      <c r="L42" s="25"/>
      <c r="M42" s="48"/>
      <c r="N42" s="50">
        <f>L42*M42/1000000</f>
        <v>0</v>
      </c>
    </row>
    <row r="43" spans="1:14" ht="15">
      <c r="A43" s="25"/>
      <c r="B43" s="52"/>
      <c r="C43" s="25"/>
      <c r="D43" s="48"/>
      <c r="E43" s="52"/>
      <c r="F43" s="25"/>
      <c r="G43" s="48"/>
      <c r="H43" s="46"/>
      <c r="I43" s="52"/>
      <c r="J43" s="48"/>
      <c r="K43" s="52"/>
      <c r="L43" s="25"/>
      <c r="M43" s="48"/>
      <c r="N43" s="46"/>
    </row>
    <row r="44" spans="1:14" ht="15">
      <c r="A44" s="25" t="s">
        <v>74</v>
      </c>
      <c r="B44" s="52"/>
      <c r="C44" s="25"/>
      <c r="D44" s="48"/>
      <c r="E44" s="52"/>
      <c r="F44" s="25"/>
      <c r="G44" s="48"/>
      <c r="H44" s="46"/>
      <c r="I44" s="52"/>
      <c r="J44" s="48"/>
      <c r="K44" s="52"/>
      <c r="L44" s="25"/>
      <c r="M44" s="48"/>
      <c r="N44" s="46"/>
    </row>
    <row r="45" spans="1:14" ht="15">
      <c r="A45" s="25" t="s">
        <v>80</v>
      </c>
      <c r="B45" s="52"/>
      <c r="C45" s="25"/>
      <c r="D45" s="48"/>
      <c r="E45" s="52">
        <f>SUM(E39:E44)</f>
        <v>0.8817586000000002</v>
      </c>
      <c r="F45" s="25"/>
      <c r="G45" s="48"/>
      <c r="H45" s="50">
        <f>SUM(H39:H44)</f>
        <v>0.8441152000000001</v>
      </c>
      <c r="I45" s="52"/>
      <c r="J45" s="48"/>
      <c r="K45" s="49">
        <f>SUM(K39:K44)</f>
        <v>0.8136099999999999</v>
      </c>
      <c r="L45" s="25"/>
      <c r="M45" s="48"/>
      <c r="N45" s="50">
        <f>SUM(N39:N44)</f>
        <v>0.6949938000000001</v>
      </c>
    </row>
    <row r="46" spans="1:14" ht="15">
      <c r="A46" s="28"/>
      <c r="B46" s="45"/>
      <c r="C46" s="28"/>
      <c r="D46" s="44"/>
      <c r="E46" s="45"/>
      <c r="F46" s="28"/>
      <c r="G46" s="44"/>
      <c r="H46" s="43"/>
      <c r="I46" s="45"/>
      <c r="J46" s="44"/>
      <c r="K46" s="45"/>
      <c r="L46" s="28"/>
      <c r="M46" s="44"/>
      <c r="N46" s="43"/>
    </row>
    <row r="47" spans="1:14" ht="15">
      <c r="A47" s="25" t="s">
        <v>47</v>
      </c>
      <c r="B47" s="52"/>
      <c r="C47" s="25"/>
      <c r="D47" s="48"/>
      <c r="E47" s="49">
        <f>E37+E45</f>
        <v>93.3939412</v>
      </c>
      <c r="F47" s="56"/>
      <c r="G47" s="57"/>
      <c r="H47" s="58">
        <f>H37+H45</f>
        <v>75.8122647</v>
      </c>
      <c r="I47" s="52"/>
      <c r="J47" s="48"/>
      <c r="K47" s="26">
        <f>K37+K45</f>
        <v>74.075517</v>
      </c>
      <c r="L47" s="56"/>
      <c r="M47" s="57"/>
      <c r="N47" s="58">
        <f>N37+N45</f>
        <v>67.5863748</v>
      </c>
    </row>
    <row r="48" spans="1:14" ht="15">
      <c r="A48" s="28"/>
      <c r="B48" s="45"/>
      <c r="C48" s="28"/>
      <c r="D48" s="44"/>
      <c r="E48" s="59"/>
      <c r="F48" s="60"/>
      <c r="G48" s="61"/>
      <c r="H48" s="62"/>
      <c r="I48" s="45"/>
      <c r="J48" s="44"/>
      <c r="K48" s="59"/>
      <c r="L48" s="60"/>
      <c r="M48" s="61"/>
      <c r="N48" s="62"/>
    </row>
    <row r="49" spans="1:14" ht="15.75" thickBot="1">
      <c r="A49" s="29" t="s">
        <v>81</v>
      </c>
      <c r="B49" s="65"/>
      <c r="C49" s="29"/>
      <c r="D49" s="64"/>
      <c r="E49" s="85">
        <f>ROUND((E47/H47*100),1)</f>
        <v>123.2</v>
      </c>
      <c r="F49" s="29"/>
      <c r="G49" s="64"/>
      <c r="H49" s="63"/>
      <c r="I49" s="65"/>
      <c r="J49" s="64"/>
      <c r="K49" s="85">
        <f>ROUND((K47/N47*100),1)</f>
        <v>109.6</v>
      </c>
      <c r="L49" s="29"/>
      <c r="M49" s="64"/>
      <c r="N49" s="63"/>
    </row>
    <row r="50" spans="1:14" ht="15">
      <c r="A50" s="52"/>
      <c r="B50" s="52"/>
      <c r="C50" s="52"/>
      <c r="D50" s="52"/>
      <c r="E50" s="69"/>
      <c r="F50" s="52"/>
      <c r="G50" s="52"/>
      <c r="H50" s="52"/>
      <c r="I50" s="52"/>
      <c r="J50" s="52"/>
      <c r="K50" s="69"/>
      <c r="L50" s="52"/>
      <c r="M50" s="52"/>
      <c r="N50" s="52"/>
    </row>
    <row r="51" spans="1:14" ht="15.75" thickBot="1">
      <c r="A51" s="34" t="s">
        <v>83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5">
      <c r="A52" s="33"/>
      <c r="B52" s="67"/>
      <c r="C52" s="247">
        <v>2020</v>
      </c>
      <c r="D52" s="248"/>
      <c r="E52" s="248"/>
      <c r="F52" s="36" t="s">
        <v>67</v>
      </c>
      <c r="G52" s="37" t="s">
        <v>20</v>
      </c>
      <c r="H52" s="38"/>
      <c r="I52" s="249" t="s">
        <v>119</v>
      </c>
      <c r="J52" s="248"/>
      <c r="K52" s="248"/>
      <c r="L52" s="36" t="s">
        <v>67</v>
      </c>
      <c r="M52" s="37" t="s">
        <v>20</v>
      </c>
      <c r="N52" s="38"/>
    </row>
    <row r="53" spans="1:14" ht="15">
      <c r="A53" s="27"/>
      <c r="B53" s="68"/>
      <c r="C53" s="27" t="s">
        <v>67</v>
      </c>
      <c r="D53" s="40" t="s">
        <v>20</v>
      </c>
      <c r="E53" s="41" t="s">
        <v>68</v>
      </c>
      <c r="F53" s="22" t="s">
        <v>106</v>
      </c>
      <c r="G53" s="23" t="s">
        <v>102</v>
      </c>
      <c r="H53" s="42" t="s">
        <v>68</v>
      </c>
      <c r="I53" s="68" t="s">
        <v>67</v>
      </c>
      <c r="J53" s="40" t="s">
        <v>20</v>
      </c>
      <c r="K53" s="41" t="s">
        <v>68</v>
      </c>
      <c r="L53" s="22" t="s">
        <v>106</v>
      </c>
      <c r="M53" s="23" t="s">
        <v>102</v>
      </c>
      <c r="N53" s="42" t="s">
        <v>68</v>
      </c>
    </row>
    <row r="54" spans="1:14" ht="15">
      <c r="A54" s="28"/>
      <c r="B54" s="45"/>
      <c r="C54" s="28"/>
      <c r="D54" s="44"/>
      <c r="E54" s="45"/>
      <c r="F54" s="28"/>
      <c r="G54" s="44"/>
      <c r="H54" s="43"/>
      <c r="I54" s="45"/>
      <c r="J54" s="44"/>
      <c r="K54" s="45"/>
      <c r="L54" s="28"/>
      <c r="M54" s="44"/>
      <c r="N54" s="43"/>
    </row>
    <row r="55" spans="1:14" ht="15">
      <c r="A55" s="25" t="s">
        <v>69</v>
      </c>
      <c r="B55" s="52"/>
      <c r="C55" s="25"/>
      <c r="D55" s="48"/>
      <c r="E55" s="49">
        <f>C55*D55/1000000</f>
        <v>0</v>
      </c>
      <c r="F55" s="25"/>
      <c r="G55" s="48"/>
      <c r="H55" s="50">
        <f>F55*G55/1000000</f>
        <v>0</v>
      </c>
      <c r="I55" s="52"/>
      <c r="J55" s="48"/>
      <c r="K55" s="49">
        <f>I55*J55/1000000</f>
        <v>0</v>
      </c>
      <c r="L55" s="25"/>
      <c r="M55" s="48"/>
      <c r="N55" s="50">
        <f>L55*M55/1000000</f>
        <v>0</v>
      </c>
    </row>
    <row r="56" spans="1:14" ht="15">
      <c r="A56" s="25" t="s">
        <v>70</v>
      </c>
      <c r="B56" s="52"/>
      <c r="C56" s="48"/>
      <c r="D56" s="48"/>
      <c r="E56" s="49">
        <f>C56*D56/1000000</f>
        <v>0</v>
      </c>
      <c r="F56" s="25"/>
      <c r="G56" s="48"/>
      <c r="H56" s="50">
        <f>F56*G56/1000000</f>
        <v>0</v>
      </c>
      <c r="I56" s="52"/>
      <c r="J56" s="48"/>
      <c r="K56" s="49">
        <f>I56*J56/1000000</f>
        <v>0</v>
      </c>
      <c r="L56" s="25"/>
      <c r="M56" s="48"/>
      <c r="N56" s="50">
        <f>L56*M56/1000000</f>
        <v>0</v>
      </c>
    </row>
    <row r="57" spans="1:14" ht="15">
      <c r="A57" s="25" t="s">
        <v>71</v>
      </c>
      <c r="B57" s="52"/>
      <c r="C57" s="48">
        <f>'ВП натур показат'!D33</f>
        <v>311</v>
      </c>
      <c r="D57" s="48">
        <v>16500</v>
      </c>
      <c r="E57" s="49">
        <f>C57*D57/1000000</f>
        <v>5.1315</v>
      </c>
      <c r="F57" s="48">
        <f>C57</f>
        <v>311</v>
      </c>
      <c r="G57" s="48">
        <v>16500</v>
      </c>
      <c r="H57" s="50">
        <f>F57*G57/1000000</f>
        <v>5.1315</v>
      </c>
      <c r="I57" s="30">
        <f>'ВП натур показат'!D58</f>
        <v>317</v>
      </c>
      <c r="J57" s="48">
        <v>21000</v>
      </c>
      <c r="K57" s="49">
        <f>I57*J57/1000000</f>
        <v>6.657</v>
      </c>
      <c r="L57" s="90">
        <f>I57</f>
        <v>317</v>
      </c>
      <c r="M57" s="48">
        <f>D57</f>
        <v>16500</v>
      </c>
      <c r="N57" s="50">
        <f>L57*M57/1000000</f>
        <v>5.2305</v>
      </c>
    </row>
    <row r="58" spans="1:14" ht="15">
      <c r="A58" s="25" t="s">
        <v>73</v>
      </c>
      <c r="B58" s="52"/>
      <c r="C58" s="48">
        <f>'ВП натур показат'!D34</f>
        <v>234</v>
      </c>
      <c r="D58" s="48">
        <v>15000</v>
      </c>
      <c r="E58" s="49">
        <f>C58*D58/1000000</f>
        <v>3.51</v>
      </c>
      <c r="F58" s="48">
        <f>C58</f>
        <v>234</v>
      </c>
      <c r="G58" s="48">
        <v>15000</v>
      </c>
      <c r="H58" s="50">
        <f>F58*G58/1000000</f>
        <v>3.51</v>
      </c>
      <c r="I58" s="30">
        <f>'ВП натур показат'!D59</f>
        <v>246</v>
      </c>
      <c r="J58" s="48">
        <v>45000</v>
      </c>
      <c r="K58" s="49">
        <f>I58*J58/1000000</f>
        <v>11.07</v>
      </c>
      <c r="L58" s="90">
        <f>I58</f>
        <v>246</v>
      </c>
      <c r="M58" s="48">
        <f>D58</f>
        <v>15000</v>
      </c>
      <c r="N58" s="50">
        <f>L58*M58/1000000</f>
        <v>3.69</v>
      </c>
    </row>
    <row r="59" spans="1:14" ht="15">
      <c r="A59" s="25" t="s">
        <v>27</v>
      </c>
      <c r="B59" s="52"/>
      <c r="C59" s="51">
        <f>'ВП натур показат'!D35</f>
        <v>3265</v>
      </c>
      <c r="D59" s="48">
        <v>5895</v>
      </c>
      <c r="E59" s="71">
        <f>C59*D59/1000000</f>
        <v>19.247175</v>
      </c>
      <c r="F59" s="48">
        <f>C59</f>
        <v>3265</v>
      </c>
      <c r="G59" s="48">
        <v>6000</v>
      </c>
      <c r="H59" s="50">
        <f>F59*G59/1000000</f>
        <v>19.59</v>
      </c>
      <c r="I59" s="30">
        <f>'ВП натур показат'!D60</f>
        <v>3347</v>
      </c>
      <c r="J59" s="48">
        <v>6900</v>
      </c>
      <c r="K59" s="71">
        <f>I59*J59/1000000</f>
        <v>23.0943</v>
      </c>
      <c r="L59" s="90">
        <f>I59</f>
        <v>3347</v>
      </c>
      <c r="M59" s="48">
        <f>D59</f>
        <v>5895</v>
      </c>
      <c r="N59" s="50">
        <f>L59*M59/1000000</f>
        <v>19.730565</v>
      </c>
    </row>
    <row r="60" spans="1:14" ht="15">
      <c r="A60" s="25" t="s">
        <v>74</v>
      </c>
      <c r="B60" s="52"/>
      <c r="C60" s="48"/>
      <c r="D60" s="48"/>
      <c r="E60" s="52"/>
      <c r="F60" s="48"/>
      <c r="G60" s="48"/>
      <c r="H60" s="46"/>
      <c r="I60" s="52"/>
      <c r="J60" s="48"/>
      <c r="K60" s="52"/>
      <c r="L60" s="48"/>
      <c r="M60" s="48"/>
      <c r="N60" s="46"/>
    </row>
    <row r="61" spans="1:14" ht="15">
      <c r="A61" s="27" t="s">
        <v>75</v>
      </c>
      <c r="B61" s="68"/>
      <c r="C61" s="53"/>
      <c r="D61" s="53"/>
      <c r="E61" s="54">
        <f>SUM(E55:E60)</f>
        <v>27.888675</v>
      </c>
      <c r="F61" s="53"/>
      <c r="G61" s="53"/>
      <c r="H61" s="91">
        <f>SUM(H55:H60)</f>
        <v>28.2315</v>
      </c>
      <c r="I61" s="68"/>
      <c r="J61" s="53"/>
      <c r="K61" s="54">
        <f>SUM(K55:K60)</f>
        <v>40.8213</v>
      </c>
      <c r="L61" s="53"/>
      <c r="M61" s="53"/>
      <c r="N61" s="91">
        <f>SUM(N55:N60)</f>
        <v>28.651065</v>
      </c>
    </row>
    <row r="62" spans="1:14" ht="15">
      <c r="A62" s="25"/>
      <c r="B62" s="52"/>
      <c r="C62" s="48"/>
      <c r="D62" s="48"/>
      <c r="E62" s="52"/>
      <c r="F62" s="48"/>
      <c r="G62" s="48"/>
      <c r="H62" s="46"/>
      <c r="I62" s="52"/>
      <c r="J62" s="48"/>
      <c r="K62" s="52"/>
      <c r="L62" s="48"/>
      <c r="M62" s="48"/>
      <c r="N62" s="48"/>
    </row>
    <row r="63" spans="1:14" ht="15">
      <c r="A63" s="25" t="s">
        <v>76</v>
      </c>
      <c r="B63" s="52"/>
      <c r="C63" s="48">
        <f>'ВП натур показат'!D38</f>
        <v>173.9</v>
      </c>
      <c r="D63" s="48">
        <f>'ВП сопост ценах'!B114</f>
        <v>100719</v>
      </c>
      <c r="E63" s="49">
        <f>C63*D63/1000000</f>
        <v>17.5150341</v>
      </c>
      <c r="F63" s="48">
        <f>C63</f>
        <v>173.9</v>
      </c>
      <c r="G63" s="48">
        <v>93748</v>
      </c>
      <c r="H63" s="50">
        <f>F63*G63/1000000</f>
        <v>16.3027772</v>
      </c>
      <c r="I63" s="52">
        <f>'ВП натур показат'!D63</f>
        <v>168.3</v>
      </c>
      <c r="J63" s="227">
        <v>114400</v>
      </c>
      <c r="K63" s="49">
        <f>I63*J63/1000000</f>
        <v>19.25352</v>
      </c>
      <c r="L63" s="90">
        <f>I63</f>
        <v>168.3</v>
      </c>
      <c r="M63" s="48">
        <f>D63</f>
        <v>100719</v>
      </c>
      <c r="N63" s="57">
        <f>L63*M63/1000000</f>
        <v>16.9510077</v>
      </c>
    </row>
    <row r="64" spans="1:14" ht="15">
      <c r="A64" s="25" t="s">
        <v>77</v>
      </c>
      <c r="B64" s="52"/>
      <c r="C64" s="48">
        <f>'ВП натур показат'!D39</f>
        <v>201</v>
      </c>
      <c r="D64" s="48">
        <v>17000</v>
      </c>
      <c r="E64" s="49">
        <f>C64*D64/1000000</f>
        <v>3.417</v>
      </c>
      <c r="F64" s="48">
        <f>C64</f>
        <v>201</v>
      </c>
      <c r="G64" s="48">
        <v>19634</v>
      </c>
      <c r="H64" s="50">
        <f>F64*G64/1000000</f>
        <v>3.946434</v>
      </c>
      <c r="I64" s="52">
        <f>'ВП натур показат'!D64</f>
        <v>197</v>
      </c>
      <c r="J64" s="227">
        <v>24830</v>
      </c>
      <c r="K64" s="49">
        <f>I64*J64/1000000</f>
        <v>4.89151</v>
      </c>
      <c r="L64" s="90">
        <f>I64</f>
        <v>197</v>
      </c>
      <c r="M64" s="48">
        <f>D64</f>
        <v>17000</v>
      </c>
      <c r="N64" s="57">
        <f>L64*M64/1000000</f>
        <v>3.349</v>
      </c>
    </row>
    <row r="65" spans="1:14" ht="15">
      <c r="A65" s="25" t="s">
        <v>78</v>
      </c>
      <c r="B65" s="52"/>
      <c r="C65" s="48">
        <f>'ВП натур показат'!D40</f>
        <v>691.1</v>
      </c>
      <c r="D65" s="48">
        <f>'ВП сопост ценах'!B116</f>
        <v>7000</v>
      </c>
      <c r="E65" s="49">
        <f>C65*D65/1000000</f>
        <v>4.8377</v>
      </c>
      <c r="F65" s="48">
        <f>C65</f>
        <v>691.1</v>
      </c>
      <c r="G65" s="48">
        <v>7000</v>
      </c>
      <c r="H65" s="50">
        <f>F65*G65/1000000</f>
        <v>4.8377</v>
      </c>
      <c r="I65" s="30">
        <f>'ВП натур показат'!D65</f>
        <v>702.3</v>
      </c>
      <c r="J65" s="48">
        <v>7500</v>
      </c>
      <c r="K65" s="49">
        <f>I65*J65/1000000</f>
        <v>5.26725</v>
      </c>
      <c r="L65" s="90">
        <f>I65</f>
        <v>702.3</v>
      </c>
      <c r="M65" s="48">
        <f>D65</f>
        <v>7000</v>
      </c>
      <c r="N65" s="57">
        <f>L65*M65/1000000</f>
        <v>4.9161</v>
      </c>
    </row>
    <row r="66" spans="1:14" ht="15">
      <c r="A66" s="25" t="s">
        <v>79</v>
      </c>
      <c r="B66" s="52"/>
      <c r="C66" s="90">
        <f>'ВП натур показат'!D41</f>
        <v>0</v>
      </c>
      <c r="D66" s="48">
        <v>25000</v>
      </c>
      <c r="E66" s="49">
        <f>C66*D66/1000000</f>
        <v>0</v>
      </c>
      <c r="F66" s="48">
        <f>C66</f>
        <v>0</v>
      </c>
      <c r="G66" s="48">
        <v>25000</v>
      </c>
      <c r="H66" s="50">
        <f>F66*G66/1000000</f>
        <v>0</v>
      </c>
      <c r="I66" s="30">
        <f>'ВП натур показат'!D66</f>
        <v>0</v>
      </c>
      <c r="J66" s="48">
        <v>25000</v>
      </c>
      <c r="K66" s="49">
        <f>I66*J66/1000000</f>
        <v>0</v>
      </c>
      <c r="L66" s="90">
        <f>I66</f>
        <v>0</v>
      </c>
      <c r="M66" s="48">
        <f>D66</f>
        <v>25000</v>
      </c>
      <c r="N66" s="57">
        <f>L66*M66/1000000</f>
        <v>0</v>
      </c>
    </row>
    <row r="67" spans="1:14" ht="15">
      <c r="A67" s="25"/>
      <c r="B67" s="52"/>
      <c r="C67" s="25"/>
      <c r="D67" s="48"/>
      <c r="E67" s="52"/>
      <c r="F67" s="25"/>
      <c r="G67" s="48"/>
      <c r="H67" s="46"/>
      <c r="I67" s="52"/>
      <c r="J67" s="48"/>
      <c r="K67" s="52"/>
      <c r="L67" s="25"/>
      <c r="M67" s="48"/>
      <c r="N67" s="48"/>
    </row>
    <row r="68" spans="1:14" ht="15">
      <c r="A68" s="25" t="s">
        <v>74</v>
      </c>
      <c r="B68" s="52"/>
      <c r="C68" s="25"/>
      <c r="D68" s="48"/>
      <c r="E68" s="52"/>
      <c r="F68" s="25"/>
      <c r="G68" s="48"/>
      <c r="H68" s="46"/>
      <c r="I68" s="52"/>
      <c r="J68" s="48"/>
      <c r="K68" s="52"/>
      <c r="L68" s="25"/>
      <c r="M68" s="48"/>
      <c r="N68" s="48"/>
    </row>
    <row r="69" spans="1:14" ht="15">
      <c r="A69" s="25" t="s">
        <v>80</v>
      </c>
      <c r="B69" s="52"/>
      <c r="C69" s="25"/>
      <c r="D69" s="48"/>
      <c r="E69" s="49">
        <f>SUM(E63:E68)</f>
        <v>25.7697341</v>
      </c>
      <c r="F69" s="25"/>
      <c r="G69" s="48"/>
      <c r="H69" s="57">
        <f>SUM(H63:H68)</f>
        <v>25.086911200000003</v>
      </c>
      <c r="I69" s="52"/>
      <c r="J69" s="48"/>
      <c r="K69" s="52">
        <f>SUM(K63:K68)</f>
        <v>29.412280000000003</v>
      </c>
      <c r="L69" s="25"/>
      <c r="M69" s="48"/>
      <c r="N69" s="48">
        <f>SUM(N63:N68)</f>
        <v>25.216107700000002</v>
      </c>
    </row>
    <row r="70" spans="1:14" ht="15">
      <c r="A70" s="28"/>
      <c r="B70" s="45"/>
      <c r="C70" s="28"/>
      <c r="D70" s="44"/>
      <c r="E70" s="45"/>
      <c r="F70" s="28"/>
      <c r="G70" s="44"/>
      <c r="H70" s="44"/>
      <c r="I70" s="45"/>
      <c r="J70" s="44"/>
      <c r="K70" s="45"/>
      <c r="L70" s="28"/>
      <c r="M70" s="44"/>
      <c r="N70" s="44"/>
    </row>
    <row r="71" spans="1:14" ht="15">
      <c r="A71" s="25" t="s">
        <v>47</v>
      </c>
      <c r="B71" s="52"/>
      <c r="C71" s="25"/>
      <c r="D71" s="48"/>
      <c r="E71" s="26">
        <f>E61+E69</f>
        <v>53.6584091</v>
      </c>
      <c r="F71" s="56"/>
      <c r="G71" s="57"/>
      <c r="H71" s="91">
        <f>H61+H69</f>
        <v>53.3184112</v>
      </c>
      <c r="I71" s="52"/>
      <c r="J71" s="48"/>
      <c r="K71" s="26">
        <f>K61+K69</f>
        <v>70.23358</v>
      </c>
      <c r="L71" s="56"/>
      <c r="M71" s="57"/>
      <c r="N71" s="98">
        <f>N61+N69</f>
        <v>53.8671727</v>
      </c>
    </row>
    <row r="72" spans="1:14" ht="15">
      <c r="A72" s="28"/>
      <c r="B72" s="45"/>
      <c r="C72" s="28"/>
      <c r="D72" s="44"/>
      <c r="E72" s="59"/>
      <c r="F72" s="60"/>
      <c r="G72" s="61"/>
      <c r="H72" s="72"/>
      <c r="I72" s="45"/>
      <c r="J72" s="44"/>
      <c r="K72" s="59"/>
      <c r="L72" s="60"/>
      <c r="M72" s="61"/>
      <c r="N72" s="62"/>
    </row>
    <row r="73" spans="1:14" ht="15.75" thickBot="1">
      <c r="A73" s="29" t="s">
        <v>81</v>
      </c>
      <c r="B73" s="65"/>
      <c r="C73" s="29"/>
      <c r="D73" s="64"/>
      <c r="E73" s="66">
        <f>E71/H71*100</f>
        <v>100.63767447744205</v>
      </c>
      <c r="F73" s="29"/>
      <c r="G73" s="64"/>
      <c r="H73" s="63"/>
      <c r="I73" s="65"/>
      <c r="J73" s="64"/>
      <c r="K73" s="66">
        <f>K71/N71*100</f>
        <v>130.3828964463175</v>
      </c>
      <c r="L73" s="29"/>
      <c r="M73" s="64"/>
      <c r="N73" s="63"/>
    </row>
    <row r="74" spans="1:14" ht="15">
      <c r="A74" s="52"/>
      <c r="B74" s="52"/>
      <c r="C74" s="52"/>
      <c r="D74" s="52"/>
      <c r="E74" s="69"/>
      <c r="F74" s="52"/>
      <c r="G74" s="52"/>
      <c r="H74" s="52"/>
      <c r="I74" s="52"/>
      <c r="J74" s="52"/>
      <c r="K74" s="69"/>
      <c r="L74" s="52"/>
      <c r="M74" s="52"/>
      <c r="N74" s="52"/>
    </row>
    <row r="75" spans="1:14" ht="15.75" thickBot="1">
      <c r="A75" s="34" t="s">
        <v>84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5">
      <c r="A76" s="33"/>
      <c r="B76" s="67"/>
      <c r="C76" s="247" t="s">
        <v>106</v>
      </c>
      <c r="D76" s="248"/>
      <c r="E76" s="248"/>
      <c r="F76" s="36" t="s">
        <v>67</v>
      </c>
      <c r="G76" s="37" t="s">
        <v>20</v>
      </c>
      <c r="H76" s="38"/>
      <c r="I76" s="249" t="s">
        <v>119</v>
      </c>
      <c r="J76" s="248"/>
      <c r="K76" s="248"/>
      <c r="L76" s="36" t="s">
        <v>67</v>
      </c>
      <c r="M76" s="37" t="s">
        <v>20</v>
      </c>
      <c r="N76" s="38"/>
    </row>
    <row r="77" spans="1:14" ht="15">
      <c r="A77" s="27"/>
      <c r="B77" s="68"/>
      <c r="C77" s="27" t="s">
        <v>67</v>
      </c>
      <c r="D77" s="40" t="s">
        <v>20</v>
      </c>
      <c r="E77" s="41" t="s">
        <v>68</v>
      </c>
      <c r="F77" s="22" t="s">
        <v>106</v>
      </c>
      <c r="G77" s="23">
        <v>2019</v>
      </c>
      <c r="H77" s="42" t="s">
        <v>68</v>
      </c>
      <c r="I77" s="68" t="s">
        <v>67</v>
      </c>
      <c r="J77" s="40" t="s">
        <v>20</v>
      </c>
      <c r="K77" s="41" t="s">
        <v>68</v>
      </c>
      <c r="L77" s="22" t="s">
        <v>120</v>
      </c>
      <c r="M77" s="23" t="s">
        <v>102</v>
      </c>
      <c r="N77" s="42" t="s">
        <v>68</v>
      </c>
    </row>
    <row r="78" spans="1:14" ht="15">
      <c r="A78" s="28"/>
      <c r="B78" s="45"/>
      <c r="C78" s="24"/>
      <c r="D78" s="73"/>
      <c r="E78" s="74"/>
      <c r="F78" s="28"/>
      <c r="G78" s="73"/>
      <c r="H78" s="74"/>
      <c r="I78" s="45"/>
      <c r="J78" s="44"/>
      <c r="K78" s="45"/>
      <c r="L78" s="28"/>
      <c r="M78" s="44"/>
      <c r="N78" s="43"/>
    </row>
    <row r="79" spans="1:14" ht="15">
      <c r="A79" s="25" t="s">
        <v>69</v>
      </c>
      <c r="B79" s="52"/>
      <c r="C79" s="32">
        <f>C6+C31+C55</f>
        <v>5198.6</v>
      </c>
      <c r="D79" s="75">
        <f>E79*1000000/C79</f>
        <v>10227</v>
      </c>
      <c r="E79" s="76">
        <f aca="true" t="shared" si="0" ref="E79:F81">E6+E31+E55</f>
        <v>53.166082200000005</v>
      </c>
      <c r="F79" s="172">
        <f t="shared" si="0"/>
        <v>5198.6</v>
      </c>
      <c r="G79" s="75">
        <f>H79*1000000/F79</f>
        <v>10186</v>
      </c>
      <c r="H79" s="76">
        <f aca="true" t="shared" si="1" ref="H79:I81">H6+H31+H55</f>
        <v>52.9529396</v>
      </c>
      <c r="I79" s="52">
        <f t="shared" si="1"/>
        <v>2767</v>
      </c>
      <c r="J79" s="75">
        <f>K79*1000000/I79</f>
        <v>13421</v>
      </c>
      <c r="K79" s="76">
        <f aca="true" t="shared" si="2" ref="K79:L81">K6+K31+K55</f>
        <v>37.135907</v>
      </c>
      <c r="L79" s="25">
        <f t="shared" si="2"/>
        <v>2767</v>
      </c>
      <c r="M79" s="75">
        <f>N79*1000000/L79</f>
        <v>10227</v>
      </c>
      <c r="N79" s="76">
        <f>N6+N31+N55</f>
        <v>28.298109</v>
      </c>
    </row>
    <row r="80" spans="1:14" ht="15">
      <c r="A80" s="25" t="s">
        <v>70</v>
      </c>
      <c r="B80" s="52"/>
      <c r="C80" s="32">
        <f>C7+C32+C56</f>
        <v>1364.1</v>
      </c>
      <c r="D80" s="75">
        <f>E80*1000000/C80</f>
        <v>28844</v>
      </c>
      <c r="E80" s="76">
        <f t="shared" si="0"/>
        <v>39.3461004</v>
      </c>
      <c r="F80" s="32">
        <f t="shared" si="0"/>
        <v>1364.1</v>
      </c>
      <c r="G80" s="75">
        <f>H80*1000000/F80</f>
        <v>16139</v>
      </c>
      <c r="H80" s="76">
        <f t="shared" si="1"/>
        <v>22.0152099</v>
      </c>
      <c r="I80" s="52">
        <f t="shared" si="1"/>
        <v>1338</v>
      </c>
      <c r="J80" s="75">
        <f>K80*1000000/I80</f>
        <v>27000</v>
      </c>
      <c r="K80" s="76">
        <f t="shared" si="2"/>
        <v>36.126</v>
      </c>
      <c r="L80" s="25">
        <f t="shared" si="2"/>
        <v>1338</v>
      </c>
      <c r="M80" s="75">
        <f>N80*1000000/L80</f>
        <v>28844</v>
      </c>
      <c r="N80" s="76">
        <f>N7+N32+N56</f>
        <v>38.593272</v>
      </c>
    </row>
    <row r="81" spans="1:14" ht="15">
      <c r="A81" s="25" t="s">
        <v>71</v>
      </c>
      <c r="B81" s="52"/>
      <c r="C81" s="47">
        <f>C8+C33+C57</f>
        <v>311</v>
      </c>
      <c r="D81" s="75">
        <f>E81*1000000/C81</f>
        <v>16500</v>
      </c>
      <c r="E81" s="76">
        <f t="shared" si="0"/>
        <v>5.1315</v>
      </c>
      <c r="F81" s="47">
        <f t="shared" si="0"/>
        <v>311</v>
      </c>
      <c r="G81" s="75">
        <f>H81*1000000/F81</f>
        <v>16500</v>
      </c>
      <c r="H81" s="76">
        <f t="shared" si="1"/>
        <v>5.1315</v>
      </c>
      <c r="I81" s="52">
        <f t="shared" si="1"/>
        <v>317</v>
      </c>
      <c r="J81" s="75">
        <f>K81*1000000/I81</f>
        <v>21000</v>
      </c>
      <c r="K81" s="76">
        <f t="shared" si="2"/>
        <v>6.657</v>
      </c>
      <c r="L81" s="25">
        <f t="shared" si="2"/>
        <v>317</v>
      </c>
      <c r="M81" s="75">
        <f>N81*1000000/L81</f>
        <v>16500</v>
      </c>
      <c r="N81" s="76">
        <f>N8+N33+N57</f>
        <v>5.2305</v>
      </c>
    </row>
    <row r="82" spans="1:14" ht="15">
      <c r="A82" s="25" t="s">
        <v>73</v>
      </c>
      <c r="B82" s="52"/>
      <c r="C82" s="47">
        <f>C10+C34+C58</f>
        <v>234</v>
      </c>
      <c r="D82" s="75">
        <f>E82*1000000/C82</f>
        <v>15000</v>
      </c>
      <c r="E82" s="76">
        <f>E10+E34+E58</f>
        <v>3.51</v>
      </c>
      <c r="F82" s="47">
        <f>F10+F34+F58</f>
        <v>234</v>
      </c>
      <c r="G82" s="75">
        <f>H82*1000000/F82</f>
        <v>15000</v>
      </c>
      <c r="H82" s="76">
        <f>H10+H34+H58</f>
        <v>3.51</v>
      </c>
      <c r="I82" s="69">
        <f>I10+I34+I58</f>
        <v>246</v>
      </c>
      <c r="J82" s="75">
        <f>K82*1000000/I82</f>
        <v>45000</v>
      </c>
      <c r="K82" s="76">
        <f>K10+K34+K58</f>
        <v>11.07</v>
      </c>
      <c r="L82" s="25">
        <f>L10+L34+L58</f>
        <v>246</v>
      </c>
      <c r="M82" s="75">
        <f>N82*1000000/L82</f>
        <v>15000</v>
      </c>
      <c r="N82" s="76">
        <f>N10+N34+N58</f>
        <v>3.69</v>
      </c>
    </row>
    <row r="83" spans="1:14" ht="15">
      <c r="A83" s="25" t="s">
        <v>40</v>
      </c>
      <c r="B83" s="52"/>
      <c r="C83" s="25">
        <f>C9+C35+C59</f>
        <v>3265</v>
      </c>
      <c r="D83" s="75">
        <f>E83*1000000/C83</f>
        <v>5895</v>
      </c>
      <c r="E83" s="25">
        <f>E9+E35+E59</f>
        <v>19.247175</v>
      </c>
      <c r="F83" s="25">
        <f>F9+F35+F59</f>
        <v>3265</v>
      </c>
      <c r="G83" s="75">
        <f>H83*1000000/F83</f>
        <v>6000</v>
      </c>
      <c r="H83" s="25">
        <f>H9+H35+H59</f>
        <v>19.59</v>
      </c>
      <c r="I83" s="25">
        <f>I9+I35+I59</f>
        <v>3347</v>
      </c>
      <c r="J83" s="75">
        <f>K83*1000000/I83</f>
        <v>6900</v>
      </c>
      <c r="K83" s="25">
        <f>K9+K35+K59</f>
        <v>23.0943</v>
      </c>
      <c r="L83" s="25">
        <f>L9+L35+L59</f>
        <v>3347</v>
      </c>
      <c r="M83" s="75">
        <f>N83*1000000/L83</f>
        <v>5895</v>
      </c>
      <c r="N83" s="77">
        <f>N9+N35+N59</f>
        <v>19.730565</v>
      </c>
    </row>
    <row r="84" spans="1:14" ht="15">
      <c r="A84" s="25" t="s">
        <v>74</v>
      </c>
      <c r="B84" s="52"/>
      <c r="C84" s="25"/>
      <c r="D84" s="75"/>
      <c r="E84" s="76"/>
      <c r="F84" s="25"/>
      <c r="G84" s="75"/>
      <c r="H84" s="76"/>
      <c r="I84" s="52"/>
      <c r="J84" s="75"/>
      <c r="K84" s="76"/>
      <c r="L84" s="25"/>
      <c r="M84" s="75"/>
      <c r="N84" s="76"/>
    </row>
    <row r="85" spans="1:14" ht="15">
      <c r="A85" s="25" t="s">
        <v>75</v>
      </c>
      <c r="B85" s="52"/>
      <c r="C85" s="25"/>
      <c r="D85" s="75"/>
      <c r="E85" s="76">
        <f>SUM(E79:E84)</f>
        <v>120.40085760000001</v>
      </c>
      <c r="F85" s="25"/>
      <c r="G85" s="48"/>
      <c r="H85" s="50">
        <f>SUM(H79:H84)</f>
        <v>103.1996495</v>
      </c>
      <c r="I85" s="52"/>
      <c r="J85" s="48"/>
      <c r="K85" s="26">
        <f>SUM(K79:K84)</f>
        <v>114.08320700000002</v>
      </c>
      <c r="L85" s="25"/>
      <c r="M85" s="48"/>
      <c r="N85" s="97">
        <f>SUM(N79:N84)</f>
        <v>95.542446</v>
      </c>
    </row>
    <row r="86" spans="1:14" ht="15">
      <c r="A86" s="25"/>
      <c r="B86" s="52"/>
      <c r="C86" s="25"/>
      <c r="D86" s="75"/>
      <c r="E86" s="76"/>
      <c r="F86" s="25"/>
      <c r="G86" s="75"/>
      <c r="H86" s="76"/>
      <c r="I86" s="25"/>
      <c r="J86" s="75"/>
      <c r="K86" s="76"/>
      <c r="L86" s="25"/>
      <c r="M86" s="75"/>
      <c r="N86" s="76"/>
    </row>
    <row r="87" spans="1:14" ht="15.75" thickBot="1">
      <c r="A87" s="29" t="s">
        <v>81</v>
      </c>
      <c r="B87" s="65"/>
      <c r="C87" s="29"/>
      <c r="D87" s="78"/>
      <c r="E87" s="196">
        <f>ROUND((E85/H85*100),1)</f>
        <v>116.7</v>
      </c>
      <c r="F87" s="29"/>
      <c r="G87" s="78"/>
      <c r="H87" s="79"/>
      <c r="I87" s="29"/>
      <c r="J87" s="78"/>
      <c r="K87" s="196">
        <f>ROUND((K85/N85*100),1)</f>
        <v>119.4</v>
      </c>
      <c r="L87" s="29"/>
      <c r="M87" s="78"/>
      <c r="N87" s="79"/>
    </row>
    <row r="88" spans="1:14" ht="15">
      <c r="A88" s="33"/>
      <c r="B88" s="67"/>
      <c r="C88" s="33"/>
      <c r="D88" s="81"/>
      <c r="E88" s="82"/>
      <c r="F88" s="67"/>
      <c r="G88" s="81"/>
      <c r="H88" s="82"/>
      <c r="I88" s="67"/>
      <c r="J88" s="81"/>
      <c r="K88" s="82"/>
      <c r="L88" s="33"/>
      <c r="M88" s="81"/>
      <c r="N88" s="82"/>
    </row>
    <row r="89" spans="1:14" ht="15">
      <c r="A89" s="25" t="s">
        <v>76</v>
      </c>
      <c r="B89" s="52"/>
      <c r="C89" s="25">
        <f>C15+C39+C63</f>
        <v>179.3</v>
      </c>
      <c r="D89" s="75">
        <f>E89*1000000/C89</f>
        <v>100718.99999999999</v>
      </c>
      <c r="E89" s="76">
        <f aca="true" t="shared" si="3" ref="E89:F92">E15+E39+E63</f>
        <v>18.0589167</v>
      </c>
      <c r="F89" s="52">
        <f t="shared" si="3"/>
        <v>179.3</v>
      </c>
      <c r="G89" s="75">
        <f>H89*1000000/F89</f>
        <v>93748</v>
      </c>
      <c r="H89" s="76">
        <f aca="true" t="shared" si="4" ref="H89:I92">H15+H39+H63</f>
        <v>16.8090164</v>
      </c>
      <c r="I89" s="52">
        <f t="shared" si="4"/>
        <v>172.5</v>
      </c>
      <c r="J89" s="100">
        <f>K89*1000000/I89</f>
        <v>114400</v>
      </c>
      <c r="K89" s="76">
        <f aca="true" t="shared" si="5" ref="K89:L92">K15+K39+K63</f>
        <v>19.734</v>
      </c>
      <c r="L89" s="25">
        <f t="shared" si="5"/>
        <v>172.5</v>
      </c>
      <c r="M89" s="75">
        <f>N89*1000000/L89</f>
        <v>100719</v>
      </c>
      <c r="N89" s="76">
        <f>N15+N39+N63</f>
        <v>17.3740275</v>
      </c>
    </row>
    <row r="90" spans="1:14" ht="15">
      <c r="A90" s="25" t="s">
        <v>77</v>
      </c>
      <c r="B90" s="52"/>
      <c r="C90" s="25">
        <f>C16+C40+C64</f>
        <v>215</v>
      </c>
      <c r="D90" s="75">
        <f>E90*1000000/C90</f>
        <v>17171.516279069765</v>
      </c>
      <c r="E90" s="76">
        <f t="shared" si="3"/>
        <v>3.6918759999999997</v>
      </c>
      <c r="F90" s="52">
        <f t="shared" si="3"/>
        <v>215</v>
      </c>
      <c r="G90" s="75">
        <f>H90*1000000/F90</f>
        <v>19634</v>
      </c>
      <c r="H90" s="76">
        <f t="shared" si="4"/>
        <v>4.22131</v>
      </c>
      <c r="I90" s="52">
        <f t="shared" si="4"/>
        <v>208</v>
      </c>
      <c r="J90" s="100">
        <f>K90*1000000/I90</f>
        <v>24830</v>
      </c>
      <c r="K90" s="76">
        <f t="shared" si="5"/>
        <v>5.16464</v>
      </c>
      <c r="L90" s="25">
        <f t="shared" si="5"/>
        <v>208</v>
      </c>
      <c r="M90" s="75">
        <f>N90*1000000/L90</f>
        <v>17139.298076923078</v>
      </c>
      <c r="N90" s="76">
        <f>N16+N40+N64</f>
        <v>3.5649740000000003</v>
      </c>
    </row>
    <row r="91" spans="1:14" ht="15">
      <c r="A91" s="25" t="s">
        <v>78</v>
      </c>
      <c r="B91" s="52"/>
      <c r="C91" s="25">
        <f>C17+C41+C65</f>
        <v>700.1</v>
      </c>
      <c r="D91" s="75">
        <f>E91*1000000/C91</f>
        <v>7000</v>
      </c>
      <c r="E91" s="76">
        <f t="shared" si="3"/>
        <v>4.9007</v>
      </c>
      <c r="F91" s="52">
        <f t="shared" si="3"/>
        <v>700.1</v>
      </c>
      <c r="G91" s="75">
        <f>H91*1000000/F91</f>
        <v>7000</v>
      </c>
      <c r="H91" s="76">
        <f t="shared" si="4"/>
        <v>4.9007</v>
      </c>
      <c r="I91" s="52">
        <f t="shared" si="4"/>
        <v>710.3</v>
      </c>
      <c r="J91" s="75">
        <f>K91*1000000/I91</f>
        <v>7499.999999999999</v>
      </c>
      <c r="K91" s="76">
        <f t="shared" si="5"/>
        <v>5.327249999999999</v>
      </c>
      <c r="L91" s="25">
        <f t="shared" si="5"/>
        <v>710.3</v>
      </c>
      <c r="M91" s="75">
        <f>N91*1000000/L91</f>
        <v>7000</v>
      </c>
      <c r="N91" s="76">
        <f>N17+N41+N65</f>
        <v>4.9721</v>
      </c>
    </row>
    <row r="92" spans="1:14" ht="15">
      <c r="A92" s="25" t="s">
        <v>79</v>
      </c>
      <c r="B92" s="52"/>
      <c r="C92" s="25">
        <f>C18+C42+C66</f>
        <v>0</v>
      </c>
      <c r="D92" s="75" t="e">
        <f>E92*1000000/C92</f>
        <v>#DIV/0!</v>
      </c>
      <c r="E92" s="76">
        <f t="shared" si="3"/>
        <v>0</v>
      </c>
      <c r="F92" s="52">
        <f t="shared" si="3"/>
        <v>0</v>
      </c>
      <c r="G92" s="75" t="e">
        <f>H92*1000000/F92</f>
        <v>#DIV/0!</v>
      </c>
      <c r="H92" s="76">
        <f t="shared" si="4"/>
        <v>0</v>
      </c>
      <c r="I92" s="52">
        <f t="shared" si="4"/>
        <v>0</v>
      </c>
      <c r="J92" s="75" t="e">
        <f>K92*1000000/I92</f>
        <v>#DIV/0!</v>
      </c>
      <c r="K92" s="76">
        <f t="shared" si="5"/>
        <v>0</v>
      </c>
      <c r="L92" s="25">
        <f t="shared" si="5"/>
        <v>0</v>
      </c>
      <c r="M92" s="75" t="e">
        <f>N92*1000000/L92</f>
        <v>#DIV/0!</v>
      </c>
      <c r="N92" s="76">
        <f>N18+N42+N66</f>
        <v>0</v>
      </c>
    </row>
    <row r="93" spans="1:14" ht="15">
      <c r="A93" s="25"/>
      <c r="B93" s="52"/>
      <c r="C93" s="25"/>
      <c r="D93" s="75"/>
      <c r="E93" s="76"/>
      <c r="F93" s="52"/>
      <c r="G93" s="48"/>
      <c r="H93" s="46"/>
      <c r="I93" s="52"/>
      <c r="J93" s="48"/>
      <c r="K93" s="52"/>
      <c r="L93" s="25"/>
      <c r="M93" s="48"/>
      <c r="N93" s="46"/>
    </row>
    <row r="94" spans="1:14" ht="15.75" thickBot="1">
      <c r="A94" s="29" t="s">
        <v>85</v>
      </c>
      <c r="B94" s="65"/>
      <c r="C94" s="29"/>
      <c r="D94" s="78"/>
      <c r="E94" s="79">
        <f>SUM(E89:E93)</f>
        <v>26.651492700000002</v>
      </c>
      <c r="F94" s="65"/>
      <c r="G94" s="64"/>
      <c r="H94" s="83">
        <f>SUM(H89:H93)</f>
        <v>25.9310264</v>
      </c>
      <c r="I94" s="65"/>
      <c r="J94" s="64"/>
      <c r="K94" s="65">
        <f>SUM(K89:K93)</f>
        <v>30.22589</v>
      </c>
      <c r="L94" s="29"/>
      <c r="M94" s="64"/>
      <c r="N94" s="99">
        <f>SUM(N89:N93)</f>
        <v>25.9111015</v>
      </c>
    </row>
    <row r="95" spans="1:14" ht="15">
      <c r="A95" s="25"/>
      <c r="B95" s="52"/>
      <c r="C95" s="25"/>
      <c r="D95" s="75"/>
      <c r="E95" s="76"/>
      <c r="F95" s="52"/>
      <c r="G95" s="48"/>
      <c r="H95" s="50"/>
      <c r="I95" s="52"/>
      <c r="J95" s="48"/>
      <c r="K95" s="52"/>
      <c r="L95" s="25"/>
      <c r="M95" s="48"/>
      <c r="N95" s="50"/>
    </row>
    <row r="96" spans="1:14" ht="15.75" thickBot="1">
      <c r="A96" s="29" t="s">
        <v>81</v>
      </c>
      <c r="B96" s="65"/>
      <c r="C96" s="29"/>
      <c r="D96" s="78"/>
      <c r="E96" s="80">
        <f>ROUND((H94/E94*100),1)</f>
        <v>97.3</v>
      </c>
      <c r="F96" s="29"/>
      <c r="G96" s="78"/>
      <c r="H96" s="79"/>
      <c r="I96" s="29"/>
      <c r="J96" s="78"/>
      <c r="K96" s="80">
        <f>K94/N94*100</f>
        <v>116.6522774031818</v>
      </c>
      <c r="L96" s="29"/>
      <c r="M96" s="78"/>
      <c r="N96" s="79"/>
    </row>
    <row r="97" spans="1:14" ht="15">
      <c r="A97" s="28"/>
      <c r="B97" s="45"/>
      <c r="C97" s="25"/>
      <c r="D97" s="48"/>
      <c r="E97" s="52"/>
      <c r="F97" s="28"/>
      <c r="G97" s="44"/>
      <c r="H97" s="43"/>
      <c r="I97" s="45"/>
      <c r="J97" s="44"/>
      <c r="K97" s="45"/>
      <c r="L97" s="28"/>
      <c r="M97" s="44"/>
      <c r="N97" s="43"/>
    </row>
    <row r="98" spans="1:14" ht="15">
      <c r="A98" s="25" t="s">
        <v>47</v>
      </c>
      <c r="B98" s="52"/>
      <c r="C98" s="25"/>
      <c r="D98" s="48"/>
      <c r="E98" s="69">
        <f>E85+E94</f>
        <v>147.0523503</v>
      </c>
      <c r="F98" s="56"/>
      <c r="G98" s="57"/>
      <c r="H98" s="58">
        <f>H85+H94</f>
        <v>129.1306759</v>
      </c>
      <c r="I98" s="52"/>
      <c r="J98" s="48"/>
      <c r="K98" s="26">
        <f>K85+K94</f>
        <v>144.309097</v>
      </c>
      <c r="L98" s="56"/>
      <c r="M98" s="57"/>
      <c r="N98" s="58">
        <f>N85+N94</f>
        <v>121.4535475</v>
      </c>
    </row>
    <row r="99" spans="1:24" ht="15">
      <c r="A99" s="28"/>
      <c r="B99" s="45"/>
      <c r="C99" s="28"/>
      <c r="D99" s="44"/>
      <c r="E99" s="84"/>
      <c r="F99" s="60"/>
      <c r="G99" s="61"/>
      <c r="H99" s="62"/>
      <c r="I99" s="45"/>
      <c r="J99" s="44"/>
      <c r="K99" s="59"/>
      <c r="L99" s="60"/>
      <c r="M99" s="61"/>
      <c r="N99" s="62"/>
      <c r="X99" t="s">
        <v>105</v>
      </c>
    </row>
    <row r="100" spans="1:14" ht="15.75" thickBot="1">
      <c r="A100" s="29" t="s">
        <v>81</v>
      </c>
      <c r="B100" s="65"/>
      <c r="C100" s="29"/>
      <c r="D100" s="64"/>
      <c r="E100" s="85">
        <f>ROUND((E98/H98*100),1)</f>
        <v>113.9</v>
      </c>
      <c r="F100" s="86"/>
      <c r="G100" s="87"/>
      <c r="H100" s="88"/>
      <c r="I100" s="89"/>
      <c r="J100" s="87"/>
      <c r="K100" s="85">
        <f>ROUND((K98/N98*100),1)</f>
        <v>118.8</v>
      </c>
      <c r="L100" s="29"/>
      <c r="M100" s="64"/>
      <c r="N100" s="63"/>
    </row>
  </sheetData>
  <sheetProtection/>
  <mergeCells count="8">
    <mergeCell ref="C76:E76"/>
    <mergeCell ref="I76:K76"/>
    <mergeCell ref="C3:E3"/>
    <mergeCell ref="I3:K3"/>
    <mergeCell ref="C28:E28"/>
    <mergeCell ref="I28:K28"/>
    <mergeCell ref="C52:E52"/>
    <mergeCell ref="I52:K52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2" sqref="A12"/>
    </sheetView>
  </sheetViews>
  <sheetFormatPr defaultColWidth="9.140625" defaultRowHeight="15"/>
  <sheetData>
    <row r="1" ht="15">
      <c r="A1" s="21" t="s">
        <v>86</v>
      </c>
    </row>
    <row r="2" ht="15">
      <c r="A2" t="s">
        <v>61</v>
      </c>
    </row>
    <row r="3" ht="15">
      <c r="A3" t="s">
        <v>62</v>
      </c>
    </row>
    <row r="5" ht="15">
      <c r="A5" s="21" t="s">
        <v>88</v>
      </c>
    </row>
    <row r="6" ht="15">
      <c r="A6" t="s">
        <v>63</v>
      </c>
    </row>
    <row r="8" ht="15">
      <c r="A8" s="21" t="s">
        <v>87</v>
      </c>
    </row>
    <row r="9" ht="15">
      <c r="A9" t="s">
        <v>64</v>
      </c>
    </row>
    <row r="11" ht="15">
      <c r="A11" s="21" t="s">
        <v>89</v>
      </c>
    </row>
    <row r="12" ht="15">
      <c r="A12" t="s">
        <v>90</v>
      </c>
    </row>
    <row r="14" ht="15">
      <c r="A14" s="20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3" sqref="C3"/>
    </sheetView>
  </sheetViews>
  <sheetFormatPr defaultColWidth="9.140625" defaultRowHeight="15"/>
  <sheetData>
    <row r="1" ht="15">
      <c r="A1" t="s">
        <v>91</v>
      </c>
    </row>
    <row r="2" spans="2:3" ht="15">
      <c r="B2">
        <v>2016</v>
      </c>
      <c r="C2">
        <v>2017</v>
      </c>
    </row>
    <row r="3" spans="1:3" ht="15">
      <c r="A3" t="s">
        <v>92</v>
      </c>
      <c r="B3" t="e">
        <f>ROUND(('Расчет дефляторов'!E13/'Расчет дефляторов'!H13*100),1)</f>
        <v>#DIV/0!</v>
      </c>
      <c r="C3" t="e">
        <f>ROUND(('Расчет дефляторов'!K13/'Расчет дефляторов'!N13*100),1)</f>
        <v>#DIV/0!</v>
      </c>
    </row>
    <row r="4" spans="1:3" ht="15">
      <c r="A4" t="s">
        <v>93</v>
      </c>
      <c r="B4">
        <f>ROUND(('Расчет дефляторов'!E37/'Расчет дефляторов'!H37*100),1)</f>
        <v>123.4</v>
      </c>
      <c r="C4">
        <f>ROUND(('Расчет дефляторов'!K37/'Расчет дефляторов'!N37*100),1)</f>
        <v>109.5</v>
      </c>
    </row>
    <row r="8" ht="15">
      <c r="A8" t="s">
        <v>94</v>
      </c>
    </row>
    <row r="11" spans="1:3" ht="15">
      <c r="A11" t="s">
        <v>92</v>
      </c>
      <c r="B11" t="e">
        <f>ROUND(('Расчет дефляторов'!E21/'Расчет дефляторов'!H21*100),1)</f>
        <v>#DIV/0!</v>
      </c>
      <c r="C11" t="e">
        <f>ROUND(('Расчет дефляторов'!K21/'Расчет дефляторов'!N21*100),1)</f>
        <v>#DIV/0!</v>
      </c>
    </row>
    <row r="12" spans="1:3" ht="15">
      <c r="A12" t="s">
        <v>93</v>
      </c>
      <c r="B12">
        <f>ROUND(('Расчет дефляторов'!E45/'Расчет дефляторов'!H45*100),1)</f>
        <v>104.5</v>
      </c>
      <c r="C12">
        <f>ROUND(('Расчет дефляторов'!K45/'Расчет дефляторов'!N45*100),1)</f>
        <v>117.1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</dc:creator>
  <cp:keywords/>
  <dc:description/>
  <cp:lastModifiedBy>sovet</cp:lastModifiedBy>
  <cp:lastPrinted>2021-11-11T11:09:17Z</cp:lastPrinted>
  <dcterms:created xsi:type="dcterms:W3CDTF">2008-10-13T04:02:52Z</dcterms:created>
  <dcterms:modified xsi:type="dcterms:W3CDTF">2021-11-11T11:09:46Z</dcterms:modified>
  <cp:category/>
  <cp:version/>
  <cp:contentType/>
  <cp:contentStatus/>
</cp:coreProperties>
</file>